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Departamente\POR 2021-2027\Ghiduri\MACHETE\machete 2024\machete actualizate\actualizare\"/>
    </mc:Choice>
  </mc:AlternateContent>
  <xr:revisionPtr revIDLastSave="0" documentId="13_ncr:1_{7C0EE287-4BD0-43D1-BFF5-6C07D697BC17}" xr6:coauthVersionLast="47" xr6:coauthVersionMax="47" xr10:uidLastSave="{00000000-0000-0000-0000-000000000000}"/>
  <bookViews>
    <workbookView xWindow="-108" yWindow="-108" windowWidth="23256" windowHeight="12576" tabRatio="838" activeTab="2" xr2:uid="{00000000-000D-0000-FFFF-FFFF00000000}"/>
  </bookViews>
  <sheets>
    <sheet name="Instructiuni" sheetId="47" r:id="rId1"/>
    <sheet name="Matrice Corelare Buget cu Deviz" sheetId="51" r:id="rId2"/>
    <sheet name="Buget_cerere" sheetId="15" r:id="rId3"/>
    <sheet name="Foaie1" sheetId="53" state="hidden" r:id="rId4"/>
    <sheet name="Buget Categorii Cheltuieli" sheetId="50" r:id="rId5"/>
    <sheet name="Funding Gap" sheetId="44" r:id="rId6"/>
    <sheet name="Amortizare" sheetId="45" r:id="rId7"/>
    <sheet name="Export SMIS A NU SE ANEXA!" sheetId="49" r:id="rId8"/>
    <sheet name="Buget Sintetic" sheetId="48" r:id="rId9"/>
    <sheet name="Foaie2" sheetId="52" state="hidden" r:id="rId10"/>
  </sheets>
  <externalReferences>
    <externalReference r:id="rId11"/>
  </externalReferences>
  <definedNames>
    <definedName name="FDR">'[1]1-Inputuri'!$E$26</definedName>
    <definedName name="OLE_LINK1" localSheetId="2">Buget_cerere!$G$92</definedName>
    <definedName name="TVA">#REF!</definedName>
    <definedName name="_xlnm.Print_Area" localSheetId="8">'Buget Sintetic'!$A$1:$L$55</definedName>
    <definedName name="_xlnm.Print_Area" localSheetId="2">Buget_cerere!$A$1:$T$107</definedName>
    <definedName name="_xlnm.Print_Area" localSheetId="0">Instructiuni!$A$1:$P$83</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1" i="15" l="1"/>
  <c r="J90" i="15"/>
  <c r="E89" i="15"/>
  <c r="F89" i="15"/>
  <c r="G89" i="15"/>
  <c r="H89" i="15"/>
  <c r="I89" i="15"/>
  <c r="J89" i="15"/>
  <c r="D89" i="15"/>
  <c r="M69" i="15"/>
  <c r="M68" i="15"/>
  <c r="M61" i="15"/>
  <c r="M60" i="15"/>
  <c r="K90" i="15"/>
  <c r="J91" i="15"/>
  <c r="E91" i="15"/>
  <c r="F91" i="15"/>
  <c r="G91" i="15"/>
  <c r="H91" i="15"/>
  <c r="I91" i="15"/>
  <c r="D91" i="15"/>
  <c r="E31" i="15"/>
  <c r="E90" i="15"/>
  <c r="F16" i="15"/>
  <c r="F19" i="15"/>
  <c r="F17" i="15"/>
  <c r="F20" i="15"/>
  <c r="F21" i="15"/>
  <c r="F32" i="15"/>
  <c r="F33" i="15"/>
  <c r="F31" i="15"/>
  <c r="F90" i="15"/>
  <c r="G31" i="15"/>
  <c r="G90" i="15"/>
  <c r="H31" i="15"/>
  <c r="H90" i="15"/>
  <c r="I16" i="15"/>
  <c r="I19" i="15"/>
  <c r="I17" i="15"/>
  <c r="I20" i="15"/>
  <c r="I21" i="15"/>
  <c r="I32" i="15"/>
  <c r="I33" i="15"/>
  <c r="I31" i="15"/>
  <c r="I90" i="15"/>
  <c r="D31" i="15"/>
  <c r="D90" i="15"/>
  <c r="O77" i="15"/>
  <c r="O66" i="15"/>
  <c r="O54" i="15"/>
  <c r="O51" i="15"/>
  <c r="O62" i="15"/>
  <c r="O49" i="15"/>
  <c r="O15" i="15"/>
  <c r="O22" i="15"/>
  <c r="O31" i="15"/>
  <c r="O30" i="15"/>
  <c r="O36" i="15"/>
  <c r="O35" i="15"/>
  <c r="O41" i="15"/>
  <c r="O13" i="15"/>
  <c r="O10" i="15"/>
  <c r="O70" i="15"/>
  <c r="O71" i="15"/>
  <c r="O80" i="15"/>
  <c r="O83" i="15"/>
  <c r="O86" i="15"/>
  <c r="O88" i="15"/>
  <c r="S74" i="15"/>
  <c r="S75" i="15"/>
  <c r="S77" i="15"/>
  <c r="S64" i="15"/>
  <c r="S65" i="15"/>
  <c r="S66" i="15"/>
  <c r="S61" i="15"/>
  <c r="S60" i="15"/>
  <c r="S55" i="15"/>
  <c r="S56" i="15"/>
  <c r="S57" i="15"/>
  <c r="S58" i="15"/>
  <c r="S59" i="15"/>
  <c r="S54" i="15"/>
  <c r="S52" i="15"/>
  <c r="S53" i="15"/>
  <c r="S51" i="15"/>
  <c r="S62" i="15"/>
  <c r="S43" i="15"/>
  <c r="S44" i="15"/>
  <c r="S45" i="15"/>
  <c r="S46" i="15"/>
  <c r="S47" i="15"/>
  <c r="S48" i="15"/>
  <c r="S49" i="15"/>
  <c r="S16" i="15"/>
  <c r="S17" i="15"/>
  <c r="S18" i="15"/>
  <c r="S15" i="15"/>
  <c r="S19" i="15"/>
  <c r="S20" i="15"/>
  <c r="S21" i="15"/>
  <c r="S23" i="15"/>
  <c r="S24" i="15"/>
  <c r="S25" i="15"/>
  <c r="S26" i="15"/>
  <c r="S27" i="15"/>
  <c r="S28" i="15"/>
  <c r="S22" i="15"/>
  <c r="S29" i="15"/>
  <c r="P31" i="15"/>
  <c r="P30" i="15"/>
  <c r="Q31" i="15"/>
  <c r="Q30" i="15"/>
  <c r="R31" i="15"/>
  <c r="R30" i="15"/>
  <c r="S30" i="15"/>
  <c r="S37" i="15"/>
  <c r="S38" i="15"/>
  <c r="S36" i="15"/>
  <c r="S39" i="15"/>
  <c r="S40" i="15"/>
  <c r="S35" i="15"/>
  <c r="S41" i="15"/>
  <c r="S12" i="15"/>
  <c r="S13" i="15"/>
  <c r="S6" i="15"/>
  <c r="S7" i="15"/>
  <c r="S8" i="15"/>
  <c r="S9" i="15"/>
  <c r="S10" i="15"/>
  <c r="S68" i="15"/>
  <c r="S69" i="15"/>
  <c r="S70" i="15"/>
  <c r="S71" i="15"/>
  <c r="S79" i="15"/>
  <c r="S80" i="15"/>
  <c r="S82" i="15"/>
  <c r="S83" i="15"/>
  <c r="S85" i="15"/>
  <c r="S86" i="15"/>
  <c r="S88" i="15"/>
  <c r="R77" i="15"/>
  <c r="R66" i="15"/>
  <c r="R54" i="15"/>
  <c r="R51" i="15"/>
  <c r="R62" i="15"/>
  <c r="R49" i="15"/>
  <c r="R15" i="15"/>
  <c r="R22" i="15"/>
  <c r="R36" i="15"/>
  <c r="R35" i="15"/>
  <c r="R41" i="15"/>
  <c r="R13" i="15"/>
  <c r="R10" i="15"/>
  <c r="R70" i="15"/>
  <c r="R71" i="15"/>
  <c r="R80" i="15"/>
  <c r="R83" i="15"/>
  <c r="R86" i="15"/>
  <c r="R88" i="15"/>
  <c r="Q77" i="15"/>
  <c r="Q66" i="15"/>
  <c r="Q54" i="15"/>
  <c r="Q51" i="15"/>
  <c r="Q62" i="15"/>
  <c r="Q49" i="15"/>
  <c r="Q15" i="15"/>
  <c r="Q22" i="15"/>
  <c r="Q36" i="15"/>
  <c r="Q35" i="15"/>
  <c r="Q41" i="15"/>
  <c r="Q13" i="15"/>
  <c r="Q10" i="15"/>
  <c r="Q70" i="15"/>
  <c r="Q71" i="15"/>
  <c r="Q80" i="15"/>
  <c r="Q83" i="15"/>
  <c r="Q86" i="15"/>
  <c r="Q88" i="15"/>
  <c r="P77" i="15"/>
  <c r="P66" i="15"/>
  <c r="P54" i="15"/>
  <c r="P51" i="15"/>
  <c r="P62" i="15"/>
  <c r="P49" i="15"/>
  <c r="P15" i="15"/>
  <c r="P22" i="15"/>
  <c r="P36" i="15"/>
  <c r="P35" i="15"/>
  <c r="P41" i="15"/>
  <c r="P13" i="15"/>
  <c r="P10" i="15"/>
  <c r="P70" i="15"/>
  <c r="P71" i="15"/>
  <c r="P80" i="15"/>
  <c r="P83" i="15"/>
  <c r="P86" i="15"/>
  <c r="P88" i="15"/>
  <c r="E77" i="15"/>
  <c r="E66" i="15"/>
  <c r="E54" i="15"/>
  <c r="E51" i="15"/>
  <c r="E62" i="15"/>
  <c r="E49" i="15"/>
  <c r="E15" i="15"/>
  <c r="E22" i="15"/>
  <c r="E30" i="15"/>
  <c r="E36" i="15"/>
  <c r="E35" i="15"/>
  <c r="E41" i="15"/>
  <c r="E13" i="15"/>
  <c r="E10" i="15"/>
  <c r="E70" i="15"/>
  <c r="E71" i="15"/>
  <c r="E80" i="15"/>
  <c r="E83" i="15"/>
  <c r="E86" i="15"/>
  <c r="E88" i="15"/>
  <c r="F74" i="15"/>
  <c r="F75" i="15"/>
  <c r="F77" i="15"/>
  <c r="F64" i="15"/>
  <c r="F65" i="15"/>
  <c r="F66" i="15"/>
  <c r="F61" i="15"/>
  <c r="F60" i="15"/>
  <c r="F55" i="15"/>
  <c r="F56" i="15"/>
  <c r="F57" i="15"/>
  <c r="F58" i="15"/>
  <c r="F59" i="15"/>
  <c r="F54" i="15"/>
  <c r="F52" i="15"/>
  <c r="F53" i="15"/>
  <c r="F51" i="15"/>
  <c r="F62" i="15"/>
  <c r="F43" i="15"/>
  <c r="F44" i="15"/>
  <c r="F45" i="15"/>
  <c r="F46" i="15"/>
  <c r="F47" i="15"/>
  <c r="F48" i="15"/>
  <c r="F49" i="15"/>
  <c r="F18" i="15"/>
  <c r="F15" i="15"/>
  <c r="F23" i="15"/>
  <c r="F24" i="15"/>
  <c r="F25" i="15"/>
  <c r="F26" i="15"/>
  <c r="F27" i="15"/>
  <c r="F28" i="15"/>
  <c r="F22" i="15"/>
  <c r="F29" i="15"/>
  <c r="F34" i="15"/>
  <c r="F30" i="15"/>
  <c r="F37" i="15"/>
  <c r="F38" i="15"/>
  <c r="F36" i="15"/>
  <c r="F39" i="15"/>
  <c r="F40" i="15"/>
  <c r="F35" i="15"/>
  <c r="F41" i="15"/>
  <c r="F12" i="15"/>
  <c r="F13" i="15"/>
  <c r="F6" i="15"/>
  <c r="F7" i="15"/>
  <c r="F8" i="15"/>
  <c r="F9" i="15"/>
  <c r="F10" i="15"/>
  <c r="F68" i="15"/>
  <c r="F69" i="15"/>
  <c r="F70" i="15"/>
  <c r="F71" i="15"/>
  <c r="F79" i="15"/>
  <c r="F80" i="15"/>
  <c r="F82" i="15"/>
  <c r="F83" i="15"/>
  <c r="F85" i="15"/>
  <c r="F86" i="15"/>
  <c r="F88" i="15"/>
  <c r="G77" i="15"/>
  <c r="G66" i="15"/>
  <c r="G54" i="15"/>
  <c r="G51" i="15"/>
  <c r="G62" i="15"/>
  <c r="G49" i="15"/>
  <c r="G15" i="15"/>
  <c r="G22" i="15"/>
  <c r="G30" i="15"/>
  <c r="G36" i="15"/>
  <c r="G35" i="15"/>
  <c r="G41" i="15"/>
  <c r="G13" i="15"/>
  <c r="G10" i="15"/>
  <c r="G70" i="15"/>
  <c r="G71" i="15"/>
  <c r="G80" i="15"/>
  <c r="G83" i="15"/>
  <c r="G86" i="15"/>
  <c r="G88" i="15"/>
  <c r="H77" i="15"/>
  <c r="H66" i="15"/>
  <c r="H54" i="15"/>
  <c r="H51" i="15"/>
  <c r="H62" i="15"/>
  <c r="H49" i="15"/>
  <c r="H15" i="15"/>
  <c r="H22" i="15"/>
  <c r="H30" i="15"/>
  <c r="H36" i="15"/>
  <c r="H35" i="15"/>
  <c r="H41" i="15"/>
  <c r="H13" i="15"/>
  <c r="H10" i="15"/>
  <c r="H70" i="15"/>
  <c r="H71" i="15"/>
  <c r="H80" i="15"/>
  <c r="H83" i="15"/>
  <c r="H86" i="15"/>
  <c r="H88" i="15"/>
  <c r="I74" i="15"/>
  <c r="I75" i="15"/>
  <c r="I77" i="15"/>
  <c r="I64" i="15"/>
  <c r="I65" i="15"/>
  <c r="I66" i="15"/>
  <c r="I61" i="15"/>
  <c r="I60" i="15"/>
  <c r="I55" i="15"/>
  <c r="I56" i="15"/>
  <c r="I57" i="15"/>
  <c r="I58" i="15"/>
  <c r="I59" i="15"/>
  <c r="I54" i="15"/>
  <c r="I52" i="15"/>
  <c r="I53" i="15"/>
  <c r="I51" i="15"/>
  <c r="I62" i="15"/>
  <c r="I43" i="15"/>
  <c r="I44" i="15"/>
  <c r="I45" i="15"/>
  <c r="I46" i="15"/>
  <c r="I47" i="15"/>
  <c r="I48" i="15"/>
  <c r="I49" i="15"/>
  <c r="I18" i="15"/>
  <c r="I15" i="15"/>
  <c r="I23" i="15"/>
  <c r="I24" i="15"/>
  <c r="I25" i="15"/>
  <c r="I26" i="15"/>
  <c r="I27" i="15"/>
  <c r="I28" i="15"/>
  <c r="I22" i="15"/>
  <c r="I29" i="15"/>
  <c r="I34" i="15"/>
  <c r="I30" i="15"/>
  <c r="I37" i="15"/>
  <c r="I38" i="15"/>
  <c r="I36" i="15"/>
  <c r="I39" i="15"/>
  <c r="I40" i="15"/>
  <c r="I35" i="15"/>
  <c r="I41" i="15"/>
  <c r="I12" i="15"/>
  <c r="I13" i="15"/>
  <c r="I6" i="15"/>
  <c r="I7" i="15"/>
  <c r="I8" i="15"/>
  <c r="I9" i="15"/>
  <c r="I10" i="15"/>
  <c r="I68" i="15"/>
  <c r="I69" i="15"/>
  <c r="I70" i="15"/>
  <c r="I71" i="15"/>
  <c r="I79" i="15"/>
  <c r="I80" i="15"/>
  <c r="I82" i="15"/>
  <c r="I83" i="15"/>
  <c r="I85" i="15"/>
  <c r="I86" i="15"/>
  <c r="I88" i="15"/>
  <c r="J74" i="15"/>
  <c r="J75" i="15"/>
  <c r="J77" i="15"/>
  <c r="J64" i="15"/>
  <c r="J65" i="15"/>
  <c r="J66" i="15"/>
  <c r="J61" i="15"/>
  <c r="J60" i="15"/>
  <c r="J55" i="15"/>
  <c r="J56" i="15"/>
  <c r="J57" i="15"/>
  <c r="J58" i="15"/>
  <c r="J59" i="15"/>
  <c r="J54" i="15"/>
  <c r="J52" i="15"/>
  <c r="J53" i="15"/>
  <c r="J51" i="15"/>
  <c r="J62" i="15"/>
  <c r="J43" i="15"/>
  <c r="J44" i="15"/>
  <c r="J45" i="15"/>
  <c r="J46" i="15"/>
  <c r="J47" i="15"/>
  <c r="J48" i="15"/>
  <c r="J49" i="15"/>
  <c r="J16" i="15"/>
  <c r="J17" i="15"/>
  <c r="J18" i="15"/>
  <c r="J15" i="15"/>
  <c r="J19" i="15"/>
  <c r="J20" i="15"/>
  <c r="J21" i="15"/>
  <c r="J23" i="15"/>
  <c r="J24" i="15"/>
  <c r="J25" i="15"/>
  <c r="J26" i="15"/>
  <c r="J27" i="15"/>
  <c r="J28" i="15"/>
  <c r="J22" i="15"/>
  <c r="J29" i="15"/>
  <c r="J32" i="15"/>
  <c r="J33" i="15"/>
  <c r="J31" i="15"/>
  <c r="J34" i="15"/>
  <c r="J30" i="15"/>
  <c r="J37" i="15"/>
  <c r="J38" i="15"/>
  <c r="J36" i="15"/>
  <c r="J39" i="15"/>
  <c r="J40" i="15"/>
  <c r="J35" i="15"/>
  <c r="J41" i="15"/>
  <c r="J12" i="15"/>
  <c r="J13" i="15"/>
  <c r="J6" i="15"/>
  <c r="J7" i="15"/>
  <c r="J8" i="15"/>
  <c r="J9" i="15"/>
  <c r="J10" i="15"/>
  <c r="J68" i="15"/>
  <c r="J69" i="15"/>
  <c r="J70" i="15"/>
  <c r="J71" i="15"/>
  <c r="J79" i="15"/>
  <c r="J80" i="15"/>
  <c r="J82" i="15"/>
  <c r="J83" i="15"/>
  <c r="J85" i="15"/>
  <c r="J86" i="15"/>
  <c r="J88" i="15"/>
  <c r="D77" i="15"/>
  <c r="D66" i="15"/>
  <c r="D54" i="15"/>
  <c r="D51" i="15"/>
  <c r="D62" i="15"/>
  <c r="D49" i="15"/>
  <c r="D15" i="15"/>
  <c r="D22" i="15"/>
  <c r="D30" i="15"/>
  <c r="D36" i="15"/>
  <c r="D35" i="15"/>
  <c r="D41" i="15"/>
  <c r="D13" i="15"/>
  <c r="D10" i="15"/>
  <c r="D70" i="15"/>
  <c r="D71" i="15"/>
  <c r="D80" i="15"/>
  <c r="D83" i="15"/>
  <c r="D86" i="15"/>
  <c r="D88" i="15"/>
  <c r="T86" i="15"/>
  <c r="N86" i="15"/>
  <c r="T85" i="15"/>
  <c r="N85" i="15"/>
  <c r="N84" i="15"/>
  <c r="T83" i="15"/>
  <c r="N83" i="15"/>
  <c r="T82" i="15"/>
  <c r="N82" i="15"/>
  <c r="N81" i="15"/>
  <c r="T80" i="15"/>
  <c r="N80" i="15"/>
  <c r="D93" i="15"/>
  <c r="E30"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2"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H86" i="44"/>
  <c r="I86" i="44"/>
  <c r="J86" i="44"/>
  <c r="K86" i="44"/>
  <c r="L86" i="44"/>
  <c r="M86" i="44"/>
  <c r="N86" i="44"/>
  <c r="O86" i="44"/>
  <c r="P86" i="44"/>
  <c r="Q86" i="44"/>
  <c r="R86" i="44"/>
  <c r="S86" i="44"/>
  <c r="T86" i="44"/>
  <c r="U86" i="44"/>
  <c r="V86" i="44"/>
  <c r="W86" i="44"/>
  <c r="X86" i="44"/>
  <c r="Y86" i="44"/>
  <c r="Z86" i="44"/>
  <c r="AA86" i="44"/>
  <c r="AB86" i="44"/>
  <c r="AC86" i="44"/>
  <c r="AD86" i="44"/>
  <c r="AE86" i="44"/>
  <c r="AF86" i="44"/>
  <c r="AG86" i="44"/>
  <c r="D93" i="44"/>
  <c r="D94" i="44"/>
  <c r="D96" i="44"/>
  <c r="D95" i="15"/>
  <c r="D97" i="44"/>
  <c r="G103" i="15"/>
  <c r="D97" i="15"/>
  <c r="D96" i="15"/>
  <c r="D100" i="15"/>
  <c r="T79" i="15"/>
  <c r="N79" i="15"/>
  <c r="N78" i="15"/>
  <c r="P108" i="15"/>
  <c r="Q108" i="15"/>
  <c r="R108" i="15"/>
  <c r="O108" i="15"/>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30" i="44"/>
  <c r="B15" i="48"/>
  <c r="C15" i="48"/>
  <c r="E15" i="48"/>
  <c r="F15" i="48"/>
  <c r="G15" i="48"/>
  <c r="D15" i="48"/>
  <c r="I15" i="48"/>
  <c r="J15" i="48"/>
  <c r="H15" i="48"/>
  <c r="K15" i="48"/>
  <c r="L15" i="48"/>
  <c r="M15" i="48"/>
  <c r="B16" i="48"/>
  <c r="C16" i="48"/>
  <c r="E16" i="48"/>
  <c r="F16" i="48"/>
  <c r="G16" i="48"/>
  <c r="D16" i="48"/>
  <c r="I16" i="48"/>
  <c r="J16" i="48"/>
  <c r="H16" i="48"/>
  <c r="K16" i="48"/>
  <c r="L16" i="48"/>
  <c r="M16" i="48"/>
  <c r="B17" i="48"/>
  <c r="C17" i="48"/>
  <c r="E17" i="48"/>
  <c r="F17" i="48"/>
  <c r="G17" i="48"/>
  <c r="D17" i="48"/>
  <c r="I17" i="48"/>
  <c r="J17" i="48"/>
  <c r="H17" i="48"/>
  <c r="K17" i="48"/>
  <c r="L17" i="48"/>
  <c r="M17" i="48"/>
  <c r="B18" i="48"/>
  <c r="C18" i="48"/>
  <c r="E18" i="48"/>
  <c r="F18" i="48"/>
  <c r="G18" i="48"/>
  <c r="D18" i="48"/>
  <c r="I18" i="48"/>
  <c r="J18" i="48"/>
  <c r="H18" i="48"/>
  <c r="K18" i="48"/>
  <c r="L18" i="48"/>
  <c r="M18" i="48"/>
  <c r="B19" i="48"/>
  <c r="C19" i="48"/>
  <c r="E19" i="48"/>
  <c r="F19" i="48"/>
  <c r="G19" i="48"/>
  <c r="D19" i="48"/>
  <c r="I19" i="48"/>
  <c r="J19" i="48"/>
  <c r="H19" i="48"/>
  <c r="K19" i="48"/>
  <c r="L19" i="48"/>
  <c r="M19" i="48"/>
  <c r="B20" i="48"/>
  <c r="C20" i="48"/>
  <c r="E20" i="48"/>
  <c r="F20" i="48"/>
  <c r="G20" i="48"/>
  <c r="D20" i="48"/>
  <c r="I20" i="48"/>
  <c r="J20" i="48"/>
  <c r="H20" i="48"/>
  <c r="K20" i="48"/>
  <c r="L20" i="48"/>
  <c r="M20" i="48"/>
  <c r="B21" i="48"/>
  <c r="C21" i="48"/>
  <c r="E21" i="48"/>
  <c r="F21" i="48"/>
  <c r="G21" i="48"/>
  <c r="D21" i="48"/>
  <c r="I21" i="48"/>
  <c r="J21" i="48"/>
  <c r="H21" i="48"/>
  <c r="K21" i="48"/>
  <c r="L21" i="48"/>
  <c r="M21" i="48"/>
  <c r="B22" i="48"/>
  <c r="C22" i="48"/>
  <c r="E22" i="48"/>
  <c r="F22" i="48"/>
  <c r="G22" i="48"/>
  <c r="D22" i="48"/>
  <c r="I22" i="48"/>
  <c r="J22" i="48"/>
  <c r="H22" i="48"/>
  <c r="K22" i="48"/>
  <c r="L22" i="48"/>
  <c r="M22" i="48"/>
  <c r="B23" i="48"/>
  <c r="C23" i="48"/>
  <c r="E23" i="48"/>
  <c r="F23" i="48"/>
  <c r="G23" i="48"/>
  <c r="D23" i="48"/>
  <c r="I23" i="48"/>
  <c r="J23" i="48"/>
  <c r="H23" i="48"/>
  <c r="K23" i="48"/>
  <c r="L23" i="48"/>
  <c r="M23" i="48"/>
  <c r="B24" i="48"/>
  <c r="C24" i="48"/>
  <c r="E24" i="48"/>
  <c r="F24" i="48"/>
  <c r="G24" i="48"/>
  <c r="D24" i="48"/>
  <c r="I24" i="48"/>
  <c r="J24" i="48"/>
  <c r="H24" i="48"/>
  <c r="K24" i="48"/>
  <c r="L24" i="48"/>
  <c r="M24" i="48"/>
  <c r="B25" i="48"/>
  <c r="C25" i="48"/>
  <c r="E25" i="48"/>
  <c r="F25" i="48"/>
  <c r="G25" i="48"/>
  <c r="D25" i="48"/>
  <c r="I25" i="48"/>
  <c r="J25" i="48"/>
  <c r="H25" i="48"/>
  <c r="K25" i="48"/>
  <c r="L25" i="48"/>
  <c r="M25" i="48"/>
  <c r="B26" i="48"/>
  <c r="C26" i="48"/>
  <c r="E26" i="48"/>
  <c r="F26" i="48"/>
  <c r="G26" i="48"/>
  <c r="D26" i="48"/>
  <c r="I26" i="48"/>
  <c r="J26" i="48"/>
  <c r="H26" i="48"/>
  <c r="K26" i="48"/>
  <c r="L26" i="48"/>
  <c r="M26" i="48"/>
  <c r="B27" i="48"/>
  <c r="C27" i="48"/>
  <c r="E27" i="48"/>
  <c r="F27" i="48"/>
  <c r="G27" i="48"/>
  <c r="D27" i="48"/>
  <c r="I27" i="48"/>
  <c r="J27" i="48"/>
  <c r="H27" i="48"/>
  <c r="K27" i="48"/>
  <c r="L27" i="48"/>
  <c r="M27" i="48"/>
  <c r="B28" i="48"/>
  <c r="C28" i="48"/>
  <c r="E28" i="48"/>
  <c r="F28" i="48"/>
  <c r="G28" i="48"/>
  <c r="D28" i="48"/>
  <c r="I28" i="48"/>
  <c r="J28" i="48"/>
  <c r="H28" i="48"/>
  <c r="K28" i="48"/>
  <c r="L28" i="48"/>
  <c r="M28" i="48"/>
  <c r="B29" i="48"/>
  <c r="C29" i="48"/>
  <c r="E29" i="48"/>
  <c r="F29" i="48"/>
  <c r="G29" i="48"/>
  <c r="D29" i="48"/>
  <c r="I29" i="48"/>
  <c r="J29" i="48"/>
  <c r="H29" i="48"/>
  <c r="K29" i="48"/>
  <c r="L29" i="48"/>
  <c r="M29" i="48"/>
  <c r="B30" i="48"/>
  <c r="C30" i="48"/>
  <c r="E30" i="48"/>
  <c r="F30" i="48"/>
  <c r="G30" i="48"/>
  <c r="D30" i="48"/>
  <c r="I30" i="48"/>
  <c r="J30" i="48"/>
  <c r="H30" i="48"/>
  <c r="K30" i="48"/>
  <c r="L30" i="48"/>
  <c r="M30" i="48"/>
  <c r="B31" i="48"/>
  <c r="C31" i="48"/>
  <c r="E31" i="48"/>
  <c r="F31" i="48"/>
  <c r="G31" i="48"/>
  <c r="D31" i="48"/>
  <c r="I31" i="48"/>
  <c r="J31" i="48"/>
  <c r="H31" i="48"/>
  <c r="K31" i="48"/>
  <c r="L31" i="48"/>
  <c r="M31" i="48"/>
  <c r="B32" i="48"/>
  <c r="C32" i="48"/>
  <c r="E32" i="48"/>
  <c r="F32" i="48"/>
  <c r="G32" i="48"/>
  <c r="D32" i="48"/>
  <c r="I32" i="48"/>
  <c r="J32" i="48"/>
  <c r="H32" i="48"/>
  <c r="K32" i="48"/>
  <c r="L32" i="48"/>
  <c r="M32" i="48"/>
  <c r="B33" i="48"/>
  <c r="C33" i="48"/>
  <c r="E33" i="48"/>
  <c r="F33" i="48"/>
  <c r="G33" i="48"/>
  <c r="D33" i="48"/>
  <c r="I33" i="48"/>
  <c r="J33" i="48"/>
  <c r="H33" i="48"/>
  <c r="K33" i="48"/>
  <c r="L33" i="48"/>
  <c r="M33" i="48"/>
  <c r="B34" i="48"/>
  <c r="C34" i="48"/>
  <c r="E34" i="48"/>
  <c r="F34" i="48"/>
  <c r="G34" i="48"/>
  <c r="D34" i="48"/>
  <c r="I34" i="48"/>
  <c r="J34" i="48"/>
  <c r="H34" i="48"/>
  <c r="K34" i="48"/>
  <c r="L34" i="48"/>
  <c r="M34" i="48"/>
  <c r="B35" i="48"/>
  <c r="C35" i="48"/>
  <c r="E35" i="48"/>
  <c r="F35" i="48"/>
  <c r="G35" i="48"/>
  <c r="D35" i="48"/>
  <c r="I35" i="48"/>
  <c r="J35" i="48"/>
  <c r="H35" i="48"/>
  <c r="K35" i="48"/>
  <c r="L35" i="48"/>
  <c r="M35" i="48"/>
  <c r="B36" i="48"/>
  <c r="C36" i="48"/>
  <c r="E36" i="48"/>
  <c r="F36" i="48"/>
  <c r="G36" i="48"/>
  <c r="D36" i="48"/>
  <c r="I36" i="48"/>
  <c r="J36" i="48"/>
  <c r="H36" i="48"/>
  <c r="K36" i="48"/>
  <c r="L36" i="48"/>
  <c r="M36" i="48"/>
  <c r="B37" i="48"/>
  <c r="C37" i="48"/>
  <c r="E37" i="48"/>
  <c r="F37" i="48"/>
  <c r="G37" i="48"/>
  <c r="D37" i="48"/>
  <c r="I37" i="48"/>
  <c r="J37" i="48"/>
  <c r="H37" i="48"/>
  <c r="K37" i="48"/>
  <c r="L37" i="48"/>
  <c r="M37" i="48"/>
  <c r="B38" i="48"/>
  <c r="C38" i="48"/>
  <c r="E38" i="48"/>
  <c r="F38" i="48"/>
  <c r="G38" i="48"/>
  <c r="D38" i="48"/>
  <c r="I38" i="48"/>
  <c r="J38" i="48"/>
  <c r="H38" i="48"/>
  <c r="K38" i="48"/>
  <c r="L38" i="48"/>
  <c r="M38" i="48"/>
  <c r="B39" i="48"/>
  <c r="C39" i="48"/>
  <c r="E39" i="48"/>
  <c r="F39" i="48"/>
  <c r="G39" i="48"/>
  <c r="D39" i="48"/>
  <c r="I39" i="48"/>
  <c r="J39" i="48"/>
  <c r="H39" i="48"/>
  <c r="K39" i="48"/>
  <c r="L39" i="48"/>
  <c r="M39" i="48"/>
  <c r="B40" i="48"/>
  <c r="C40" i="48"/>
  <c r="E40" i="48"/>
  <c r="F40" i="48"/>
  <c r="G40" i="48"/>
  <c r="D40" i="48"/>
  <c r="I40" i="48"/>
  <c r="J40" i="48"/>
  <c r="H40" i="48"/>
  <c r="K40" i="48"/>
  <c r="L40" i="48"/>
  <c r="M40" i="48"/>
  <c r="B41" i="48"/>
  <c r="C41" i="48"/>
  <c r="E41" i="48"/>
  <c r="F41" i="48"/>
  <c r="G41" i="48"/>
  <c r="D41" i="48"/>
  <c r="I41" i="48"/>
  <c r="J41" i="48"/>
  <c r="H41" i="48"/>
  <c r="K41" i="48"/>
  <c r="L41" i="48"/>
  <c r="M41" i="48"/>
  <c r="B42" i="48"/>
  <c r="C42" i="48"/>
  <c r="E42" i="48"/>
  <c r="F42" i="48"/>
  <c r="G42" i="48"/>
  <c r="D42" i="48"/>
  <c r="I42" i="48"/>
  <c r="J42" i="48"/>
  <c r="H42" i="48"/>
  <c r="K42" i="48"/>
  <c r="L42" i="48"/>
  <c r="M42" i="48"/>
  <c r="B43" i="48"/>
  <c r="C43" i="48"/>
  <c r="E43" i="48"/>
  <c r="F43" i="48"/>
  <c r="G43" i="48"/>
  <c r="D43" i="48"/>
  <c r="I43" i="48"/>
  <c r="J43" i="48"/>
  <c r="H43" i="48"/>
  <c r="K43" i="48"/>
  <c r="L43" i="48"/>
  <c r="M43" i="48"/>
  <c r="B44" i="48"/>
  <c r="C44" i="48"/>
  <c r="E44" i="48"/>
  <c r="F44" i="48"/>
  <c r="G44" i="48"/>
  <c r="D44" i="48"/>
  <c r="I44" i="48"/>
  <c r="J44" i="48"/>
  <c r="H44" i="48"/>
  <c r="K44" i="48"/>
  <c r="L44" i="48"/>
  <c r="M44" i="48"/>
  <c r="B45" i="48"/>
  <c r="C45" i="48"/>
  <c r="E45" i="48"/>
  <c r="F45" i="48"/>
  <c r="G45" i="48"/>
  <c r="D45" i="48"/>
  <c r="I45" i="48"/>
  <c r="J45" i="48"/>
  <c r="H45" i="48"/>
  <c r="K45" i="48"/>
  <c r="L45" i="48"/>
  <c r="M45" i="48"/>
  <c r="B46" i="48"/>
  <c r="C46" i="48"/>
  <c r="E46" i="48"/>
  <c r="F46" i="48"/>
  <c r="G46" i="48"/>
  <c r="D46" i="48"/>
  <c r="I46" i="48"/>
  <c r="J46" i="48"/>
  <c r="H46" i="48"/>
  <c r="K46" i="48"/>
  <c r="L46" i="48"/>
  <c r="M46" i="48"/>
  <c r="B47" i="48"/>
  <c r="C47" i="48"/>
  <c r="E47" i="48"/>
  <c r="F47" i="48"/>
  <c r="G47" i="48"/>
  <c r="D47" i="48"/>
  <c r="I47" i="48"/>
  <c r="J47" i="48"/>
  <c r="H47" i="48"/>
  <c r="K47" i="48"/>
  <c r="L47" i="48"/>
  <c r="M47" i="48"/>
  <c r="B48" i="48"/>
  <c r="C48" i="48"/>
  <c r="E48" i="48"/>
  <c r="F48" i="48"/>
  <c r="G48" i="48"/>
  <c r="D48" i="48"/>
  <c r="I48" i="48"/>
  <c r="J48" i="48"/>
  <c r="H48" i="48"/>
  <c r="K48" i="48"/>
  <c r="L48" i="48"/>
  <c r="M48" i="48"/>
  <c r="B49" i="48"/>
  <c r="C49" i="48"/>
  <c r="E49" i="48"/>
  <c r="F49" i="48"/>
  <c r="G49" i="48"/>
  <c r="D49" i="48"/>
  <c r="I49" i="48"/>
  <c r="J49" i="48"/>
  <c r="H49" i="48"/>
  <c r="K49" i="48"/>
  <c r="L49" i="48"/>
  <c r="M49" i="48"/>
  <c r="B50" i="48"/>
  <c r="C50" i="48"/>
  <c r="E50" i="48"/>
  <c r="F50" i="48"/>
  <c r="G50" i="48"/>
  <c r="D50" i="48"/>
  <c r="I50" i="48"/>
  <c r="J50" i="48"/>
  <c r="H50" i="48"/>
  <c r="K50" i="48"/>
  <c r="L50" i="48"/>
  <c r="M50" i="48"/>
  <c r="B51" i="48"/>
  <c r="C51" i="48"/>
  <c r="E51" i="48"/>
  <c r="F51" i="48"/>
  <c r="G51" i="48"/>
  <c r="D51" i="48"/>
  <c r="I51" i="48"/>
  <c r="J51" i="48"/>
  <c r="H51" i="48"/>
  <c r="K51" i="48"/>
  <c r="L51" i="48"/>
  <c r="M51" i="48"/>
  <c r="B52" i="48"/>
  <c r="C52" i="48"/>
  <c r="E52" i="48"/>
  <c r="F52" i="48"/>
  <c r="G52" i="48"/>
  <c r="D52" i="48"/>
  <c r="I52" i="48"/>
  <c r="J52" i="48"/>
  <c r="H52" i="48"/>
  <c r="K52" i="48"/>
  <c r="L52" i="48"/>
  <c r="M52" i="48"/>
  <c r="B53" i="48"/>
  <c r="C53" i="48"/>
  <c r="E53" i="48"/>
  <c r="F53" i="48"/>
  <c r="G53" i="48"/>
  <c r="D53" i="48"/>
  <c r="I53" i="48"/>
  <c r="J53" i="48"/>
  <c r="H53" i="48"/>
  <c r="K53" i="48"/>
  <c r="L53" i="48"/>
  <c r="M53" i="48"/>
  <c r="M14" i="48"/>
  <c r="E14" i="48"/>
  <c r="F14" i="48"/>
  <c r="G14" i="48"/>
  <c r="D14" i="48"/>
  <c r="K14" i="48"/>
  <c r="L14" i="48"/>
  <c r="J14" i="48"/>
  <c r="I14" i="48"/>
  <c r="C14" i="48"/>
  <c r="B14" i="48"/>
  <c r="B19" i="50"/>
  <c r="B20" i="50"/>
  <c r="A20" i="50"/>
  <c r="A19" i="50"/>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6" i="53"/>
  <c r="P72" i="15"/>
  <c r="Q72" i="15"/>
  <c r="R72" i="15"/>
  <c r="O72" i="15"/>
  <c r="E72" i="15"/>
  <c r="G72" i="15"/>
  <c r="H72" i="15"/>
  <c r="D72" i="15"/>
  <c r="D19" i="50"/>
  <c r="F19" i="50"/>
  <c r="G19" i="50"/>
  <c r="D20" i="50"/>
  <c r="F20" i="50"/>
  <c r="G20" i="50"/>
  <c r="C20" i="50"/>
  <c r="C19" i="50"/>
  <c r="D34" i="50"/>
  <c r="E34" i="50"/>
  <c r="F34" i="50"/>
  <c r="G34" i="50"/>
  <c r="H34" i="50"/>
  <c r="C34" i="50"/>
  <c r="E21" i="50"/>
  <c r="E22" i="50"/>
  <c r="E25" i="50"/>
  <c r="E30" i="50"/>
  <c r="E4" i="50"/>
  <c r="E38" i="50"/>
  <c r="E39" i="50"/>
  <c r="E16" i="50"/>
  <c r="E36" i="50"/>
  <c r="T44" i="15"/>
  <c r="D42" i="50"/>
  <c r="H26" i="50"/>
  <c r="C42" i="50"/>
  <c r="N70" i="15"/>
  <c r="N69" i="15"/>
  <c r="N68" i="15"/>
  <c r="N67" i="15"/>
  <c r="N40" i="15"/>
  <c r="H9" i="50"/>
  <c r="H10" i="50"/>
  <c r="H4" i="50"/>
  <c r="H5" i="50"/>
  <c r="H6" i="50"/>
  <c r="H15" i="50"/>
  <c r="I38" i="50"/>
  <c r="I40" i="50"/>
  <c r="I41" i="50"/>
  <c r="H36" i="50"/>
  <c r="I12" i="50"/>
  <c r="P100" i="15"/>
  <c r="E50" i="44"/>
  <c r="E59" i="44"/>
  <c r="E75" i="44"/>
  <c r="O100" i="15"/>
  <c r="D50" i="44"/>
  <c r="D59" i="44"/>
  <c r="D75" i="44"/>
  <c r="AG50" i="44"/>
  <c r="AG59" i="44"/>
  <c r="AG66" i="44"/>
  <c r="AG70" i="44"/>
  <c r="AG75" i="44"/>
  <c r="Q100" i="15"/>
  <c r="F50" i="44"/>
  <c r="F59" i="44"/>
  <c r="F75" i="44"/>
  <c r="R100" i="15"/>
  <c r="G50" i="44"/>
  <c r="G59" i="44"/>
  <c r="G75" i="44"/>
  <c r="H50" i="44"/>
  <c r="H59" i="44"/>
  <c r="H66" i="44"/>
  <c r="H70" i="44"/>
  <c r="H75" i="44"/>
  <c r="I50" i="44"/>
  <c r="I59" i="44"/>
  <c r="I61" i="44"/>
  <c r="I66" i="44"/>
  <c r="I70" i="44"/>
  <c r="I75" i="44"/>
  <c r="J50" i="44"/>
  <c r="J59" i="44"/>
  <c r="J66" i="44"/>
  <c r="J70" i="44"/>
  <c r="J75" i="44"/>
  <c r="K50" i="44"/>
  <c r="K59" i="44"/>
  <c r="K66" i="44"/>
  <c r="K70" i="44"/>
  <c r="K75" i="44"/>
  <c r="L50" i="44"/>
  <c r="L59" i="44"/>
  <c r="L66" i="44"/>
  <c r="L75" i="44"/>
  <c r="M50" i="44"/>
  <c r="M59" i="44"/>
  <c r="M61" i="44"/>
  <c r="M66" i="44"/>
  <c r="M70" i="44"/>
  <c r="M75" i="44"/>
  <c r="N50" i="44"/>
  <c r="N59" i="44"/>
  <c r="N66" i="44"/>
  <c r="N70" i="44"/>
  <c r="N75" i="44"/>
  <c r="O50" i="44"/>
  <c r="O59" i="44"/>
  <c r="O61" i="44"/>
  <c r="O66" i="44"/>
  <c r="O70" i="44"/>
  <c r="O75" i="44"/>
  <c r="P50" i="44"/>
  <c r="P59" i="44"/>
  <c r="P66" i="44"/>
  <c r="P70" i="44"/>
  <c r="P75" i="44"/>
  <c r="Q50" i="44"/>
  <c r="Q59" i="44"/>
  <c r="Q66" i="44"/>
  <c r="Q70" i="44"/>
  <c r="Q75" i="44"/>
  <c r="R50" i="44"/>
  <c r="R59" i="44"/>
  <c r="R66" i="44"/>
  <c r="R75" i="44"/>
  <c r="S50" i="44"/>
  <c r="S59" i="44"/>
  <c r="S66" i="44"/>
  <c r="S70" i="44"/>
  <c r="S75" i="44"/>
  <c r="T50" i="44"/>
  <c r="T59" i="44"/>
  <c r="T66" i="44"/>
  <c r="T70" i="44"/>
  <c r="T75" i="44"/>
  <c r="U50" i="44"/>
  <c r="U59" i="44"/>
  <c r="U66" i="44"/>
  <c r="U70" i="44"/>
  <c r="U75" i="44"/>
  <c r="V50" i="44"/>
  <c r="V59" i="44"/>
  <c r="V66" i="44"/>
  <c r="V70" i="44"/>
  <c r="V75" i="44"/>
  <c r="W50" i="44"/>
  <c r="W59" i="44"/>
  <c r="W66" i="44"/>
  <c r="W70" i="44"/>
  <c r="W75" i="44"/>
  <c r="X50" i="44"/>
  <c r="X59" i="44"/>
  <c r="X66" i="44"/>
  <c r="X70" i="44"/>
  <c r="X75" i="44"/>
  <c r="Y50" i="44"/>
  <c r="Y59" i="44"/>
  <c r="Y66" i="44"/>
  <c r="Y70" i="44"/>
  <c r="Y75" i="44"/>
  <c r="Z50" i="44"/>
  <c r="Z59" i="44"/>
  <c r="Z66" i="44"/>
  <c r="Z70" i="44"/>
  <c r="Z75" i="44"/>
  <c r="AA50" i="44"/>
  <c r="AA59" i="44"/>
  <c r="AA66" i="44"/>
  <c r="AA70" i="44"/>
  <c r="AA75" i="44"/>
  <c r="AB50" i="44"/>
  <c r="AB59" i="44"/>
  <c r="AB66" i="44"/>
  <c r="AB70" i="44"/>
  <c r="AB75" i="44"/>
  <c r="AC50" i="44"/>
  <c r="AC59" i="44"/>
  <c r="AC66" i="44"/>
  <c r="AC70" i="44"/>
  <c r="AC75" i="44"/>
  <c r="AD50" i="44"/>
  <c r="AD59" i="44"/>
  <c r="AD66" i="44"/>
  <c r="AD70" i="44"/>
  <c r="AD75" i="44"/>
  <c r="AE50" i="44"/>
  <c r="AE59" i="44"/>
  <c r="AE61" i="44"/>
  <c r="AE66" i="44"/>
  <c r="AE70" i="44"/>
  <c r="AE75" i="44"/>
  <c r="AF50" i="44"/>
  <c r="AF59" i="44"/>
  <c r="AF66" i="44"/>
  <c r="AF70" i="44"/>
  <c r="AF75" i="44"/>
  <c r="E21" i="44"/>
  <c r="F21" i="44"/>
  <c r="G21" i="44"/>
  <c r="H21" i="44"/>
  <c r="I21" i="44"/>
  <c r="J21" i="44"/>
  <c r="K21" i="44"/>
  <c r="L21" i="44"/>
  <c r="M21" i="44"/>
  <c r="N21" i="44"/>
  <c r="O21" i="44"/>
  <c r="O12" i="44"/>
  <c r="O23" i="44"/>
  <c r="P21" i="44"/>
  <c r="Q21" i="44"/>
  <c r="R21" i="44"/>
  <c r="S21" i="44"/>
  <c r="T21" i="44"/>
  <c r="U21" i="44"/>
  <c r="V21" i="44"/>
  <c r="W21" i="44"/>
  <c r="X21" i="44"/>
  <c r="Y21" i="44"/>
  <c r="Z21" i="44"/>
  <c r="AA21" i="44"/>
  <c r="AB21" i="44"/>
  <c r="AC21" i="44"/>
  <c r="AD21" i="44"/>
  <c r="AE21" i="44"/>
  <c r="AF21" i="44"/>
  <c r="AG21" i="44"/>
  <c r="D21" i="44"/>
  <c r="E12" i="44"/>
  <c r="F12" i="44"/>
  <c r="G12" i="44"/>
  <c r="H12" i="44"/>
  <c r="I12" i="44"/>
  <c r="J12" i="44"/>
  <c r="K12" i="44"/>
  <c r="L12" i="44"/>
  <c r="L23" i="44"/>
  <c r="M12" i="44"/>
  <c r="M23" i="44"/>
  <c r="N12" i="44"/>
  <c r="N23" i="44"/>
  <c r="P12" i="44"/>
  <c r="Q12" i="44"/>
  <c r="R12" i="44"/>
  <c r="S12" i="44"/>
  <c r="T12" i="44"/>
  <c r="T23" i="44"/>
  <c r="U12" i="44"/>
  <c r="V12" i="44"/>
  <c r="W12" i="44"/>
  <c r="X12" i="44"/>
  <c r="Y12" i="44"/>
  <c r="Z12" i="44"/>
  <c r="AA12" i="44"/>
  <c r="AB12" i="44"/>
  <c r="AB23" i="44"/>
  <c r="AC12" i="44"/>
  <c r="AD12" i="44"/>
  <c r="AE12" i="44"/>
  <c r="AF12" i="44"/>
  <c r="AG12" i="44"/>
  <c r="D12" i="44"/>
  <c r="L70" i="44"/>
  <c r="R70" i="44"/>
  <c r="D67" i="44"/>
  <c r="N4" i="15"/>
  <c r="D33" i="44"/>
  <c r="D34" i="44"/>
  <c r="N5"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1" i="15"/>
  <c r="N42" i="15"/>
  <c r="N43" i="15"/>
  <c r="N44" i="15"/>
  <c r="N45" i="15"/>
  <c r="N46" i="15"/>
  <c r="N47" i="15"/>
  <c r="N48" i="15"/>
  <c r="N49" i="15"/>
  <c r="N50" i="15"/>
  <c r="N51" i="15"/>
  <c r="N52" i="15"/>
  <c r="N53" i="15"/>
  <c r="N54" i="15"/>
  <c r="N55" i="15"/>
  <c r="N56" i="15"/>
  <c r="N57" i="15"/>
  <c r="N58" i="15"/>
  <c r="N59" i="15"/>
  <c r="N60" i="15"/>
  <c r="N61" i="15"/>
  <c r="N62" i="15"/>
  <c r="N63" i="15"/>
  <c r="N64" i="15"/>
  <c r="N65" i="15"/>
  <c r="N66" i="15"/>
  <c r="N71" i="15"/>
  <c r="N72" i="15"/>
  <c r="N73" i="15"/>
  <c r="N74" i="15"/>
  <c r="N75" i="15"/>
  <c r="N77" i="15"/>
  <c r="N6" i="15"/>
  <c r="F42" i="50"/>
  <c r="G42" i="50"/>
  <c r="C48" i="44"/>
  <c r="C49" i="44"/>
  <c r="C46" i="44"/>
  <c r="B44" i="44"/>
  <c r="B45" i="44"/>
  <c r="B46" i="44"/>
  <c r="B47" i="44"/>
  <c r="B48" i="44"/>
  <c r="B49" i="44"/>
  <c r="C44" i="44"/>
  <c r="C45" i="44"/>
  <c r="C43" i="44"/>
  <c r="D3" i="50"/>
  <c r="E3" i="50"/>
  <c r="F3" i="50"/>
  <c r="G3" i="50"/>
  <c r="H3" i="50"/>
  <c r="I3" i="50"/>
  <c r="D4" i="50"/>
  <c r="F4" i="50"/>
  <c r="G4" i="50"/>
  <c r="D5" i="50"/>
  <c r="E5" i="50"/>
  <c r="F5" i="50"/>
  <c r="G5" i="50"/>
  <c r="D6" i="50"/>
  <c r="E6" i="50"/>
  <c r="F6" i="50"/>
  <c r="G6" i="50"/>
  <c r="D7" i="50"/>
  <c r="E7" i="50"/>
  <c r="F7" i="50"/>
  <c r="G7" i="50"/>
  <c r="D8" i="50"/>
  <c r="F8" i="50"/>
  <c r="G8" i="50"/>
  <c r="H8" i="50"/>
  <c r="D9" i="50"/>
  <c r="F9" i="50"/>
  <c r="G9" i="50"/>
  <c r="D10" i="50"/>
  <c r="E10" i="50"/>
  <c r="F10" i="50"/>
  <c r="G10" i="50"/>
  <c r="D11" i="50"/>
  <c r="E11" i="50"/>
  <c r="F11" i="50"/>
  <c r="G11" i="50"/>
  <c r="D12" i="50"/>
  <c r="E12" i="50"/>
  <c r="F12" i="50"/>
  <c r="G12" i="50"/>
  <c r="H12" i="50"/>
  <c r="D13" i="50"/>
  <c r="F13" i="50"/>
  <c r="G13" i="50"/>
  <c r="H13" i="50"/>
  <c r="D14" i="50"/>
  <c r="E14" i="50"/>
  <c r="F14" i="50"/>
  <c r="G14" i="50"/>
  <c r="H14" i="50"/>
  <c r="D15" i="50"/>
  <c r="F15" i="50"/>
  <c r="G15" i="50"/>
  <c r="D16" i="50"/>
  <c r="F16" i="50"/>
  <c r="G16" i="50"/>
  <c r="H16" i="50"/>
  <c r="D17" i="50"/>
  <c r="E17" i="50"/>
  <c r="F17" i="50"/>
  <c r="G17" i="50"/>
  <c r="H17" i="50"/>
  <c r="D18" i="50"/>
  <c r="E18" i="50"/>
  <c r="F18" i="50"/>
  <c r="G18" i="50"/>
  <c r="H18" i="50"/>
  <c r="D21" i="50"/>
  <c r="F21" i="50"/>
  <c r="G21" i="50"/>
  <c r="H21" i="50"/>
  <c r="D22" i="50"/>
  <c r="F22" i="50"/>
  <c r="G22" i="50"/>
  <c r="H22" i="50"/>
  <c r="D23" i="50"/>
  <c r="F23" i="50"/>
  <c r="G23" i="50"/>
  <c r="H23" i="50"/>
  <c r="D24" i="50"/>
  <c r="F24" i="50"/>
  <c r="G24" i="50"/>
  <c r="H24" i="50"/>
  <c r="D25" i="50"/>
  <c r="F25" i="50"/>
  <c r="G25" i="50"/>
  <c r="H25" i="50"/>
  <c r="D26" i="50"/>
  <c r="E26" i="50"/>
  <c r="F26" i="50"/>
  <c r="G26" i="50"/>
  <c r="D27" i="50"/>
  <c r="E27" i="50"/>
  <c r="F27" i="50"/>
  <c r="G27" i="50"/>
  <c r="D28" i="50"/>
  <c r="E28" i="50"/>
  <c r="F28" i="50"/>
  <c r="G28" i="50"/>
  <c r="H28" i="50"/>
  <c r="D29" i="50"/>
  <c r="E29" i="50"/>
  <c r="F29" i="50"/>
  <c r="G29" i="50"/>
  <c r="H29" i="50"/>
  <c r="D30" i="50"/>
  <c r="F30" i="50"/>
  <c r="G30" i="50"/>
  <c r="H30" i="50"/>
  <c r="D31" i="50"/>
  <c r="E31" i="50"/>
  <c r="F31" i="50"/>
  <c r="G31" i="50"/>
  <c r="D32" i="50"/>
  <c r="E32" i="50"/>
  <c r="F32" i="50"/>
  <c r="G32" i="50"/>
  <c r="H32" i="50"/>
  <c r="D33" i="50"/>
  <c r="E33" i="50"/>
  <c r="F33" i="50"/>
  <c r="G33" i="50"/>
  <c r="D35" i="50"/>
  <c r="F35" i="50"/>
  <c r="G35" i="50"/>
  <c r="H35" i="50"/>
  <c r="D36" i="50"/>
  <c r="F36" i="50"/>
  <c r="G36" i="50"/>
  <c r="D37" i="50"/>
  <c r="F37" i="50"/>
  <c r="G37" i="50"/>
  <c r="H37" i="50"/>
  <c r="D38" i="50"/>
  <c r="F38" i="50"/>
  <c r="G38" i="50"/>
  <c r="D39" i="50"/>
  <c r="F39" i="50"/>
  <c r="G39" i="50"/>
  <c r="H39" i="50"/>
  <c r="D40" i="50"/>
  <c r="E40" i="50"/>
  <c r="F40" i="50"/>
  <c r="G40" i="50"/>
  <c r="H40" i="50"/>
  <c r="D41" i="50"/>
  <c r="E41" i="50"/>
  <c r="F41" i="50"/>
  <c r="G41" i="50"/>
  <c r="H41" i="50"/>
  <c r="B42" i="50"/>
  <c r="B36" i="50"/>
  <c r="C36" i="50"/>
  <c r="C8" i="50"/>
  <c r="C9" i="50"/>
  <c r="C27" i="50"/>
  <c r="C28" i="50"/>
  <c r="C29" i="50"/>
  <c r="C30" i="50"/>
  <c r="C31" i="50"/>
  <c r="C32" i="50"/>
  <c r="C24" i="50"/>
  <c r="C25" i="50"/>
  <c r="C26" i="50"/>
  <c r="C33" i="50"/>
  <c r="C35" i="50"/>
  <c r="C4" i="50"/>
  <c r="C5" i="50"/>
  <c r="C6" i="50"/>
  <c r="C11" i="50"/>
  <c r="C12" i="50"/>
  <c r="C13" i="50"/>
  <c r="C14" i="50"/>
  <c r="C15" i="50"/>
  <c r="C17" i="50"/>
  <c r="C18" i="50"/>
  <c r="C7" i="50"/>
  <c r="C10" i="50"/>
  <c r="C21" i="50"/>
  <c r="C22" i="50"/>
  <c r="C23" i="50"/>
  <c r="C16" i="50"/>
  <c r="C37" i="50"/>
  <c r="C38" i="50"/>
  <c r="C39" i="50"/>
  <c r="C40" i="50"/>
  <c r="C41" i="50"/>
  <c r="C3" i="50"/>
  <c r="E67" i="44"/>
  <c r="F67" i="44"/>
  <c r="G67" i="44"/>
  <c r="S103" i="15"/>
  <c r="S105" i="15"/>
  <c r="D32" i="44"/>
  <c r="E33" i="44"/>
  <c r="F33" i="44"/>
  <c r="S95" i="15"/>
  <c r="S96" i="15"/>
  <c r="E69" i="44"/>
  <c r="F69" i="44"/>
  <c r="G69" i="44"/>
  <c r="D69" i="44"/>
  <c r="S32" i="15"/>
  <c r="S33" i="15"/>
  <c r="S34" i="15"/>
  <c r="T42" i="15"/>
  <c r="B56" i="44"/>
  <c r="C56" i="44"/>
  <c r="B57" i="44"/>
  <c r="C57" i="44"/>
  <c r="C87" i="44"/>
  <c r="B53" i="44"/>
  <c r="C53" i="44"/>
  <c r="B54" i="44"/>
  <c r="C54" i="44"/>
  <c r="B55" i="44"/>
  <c r="C55" i="44"/>
  <c r="C47" i="44"/>
  <c r="C52"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2" i="44"/>
  <c r="B43" i="44"/>
  <c r="C29" i="45"/>
  <c r="C13" i="45"/>
  <c r="C12" i="45"/>
  <c r="C4" i="45"/>
  <c r="C22" i="45"/>
  <c r="C31" i="45"/>
  <c r="C17" i="45"/>
  <c r="C7" i="45"/>
  <c r="C24" i="45"/>
  <c r="C23" i="45"/>
  <c r="C16" i="45"/>
  <c r="C25" i="45"/>
  <c r="C2" i="45"/>
  <c r="C30" i="45"/>
  <c r="T6" i="15"/>
  <c r="I72" i="15"/>
  <c r="H38" i="50"/>
  <c r="H19" i="50"/>
  <c r="H11" i="50"/>
  <c r="H31" i="50"/>
  <c r="I26" i="50"/>
  <c r="E19" i="50"/>
  <c r="S72" i="15"/>
  <c r="T74" i="15"/>
  <c r="I37" i="50"/>
  <c r="T39" i="15"/>
  <c r="T19" i="15"/>
  <c r="F72" i="15"/>
  <c r="AE76" i="44"/>
  <c r="AE79" i="44"/>
  <c r="O76" i="44"/>
  <c r="O79" i="44"/>
  <c r="AA23" i="44"/>
  <c r="S23" i="44"/>
  <c r="K23" i="44"/>
  <c r="AC61" i="44"/>
  <c r="AC76" i="44"/>
  <c r="AC79" i="44"/>
  <c r="AA61" i="44"/>
  <c r="AA76" i="44"/>
  <c r="AA79" i="44"/>
  <c r="W61" i="44"/>
  <c r="W76" i="44"/>
  <c r="W79" i="44"/>
  <c r="U61" i="44"/>
  <c r="Q61" i="44"/>
  <c r="K61" i="44"/>
  <c r="K76" i="44"/>
  <c r="K79" i="44"/>
  <c r="Y61" i="44"/>
  <c r="Y76" i="44"/>
  <c r="Y79" i="44"/>
  <c r="S61" i="44"/>
  <c r="S76" i="44"/>
  <c r="S79" i="44"/>
  <c r="C11" i="45"/>
  <c r="C18" i="45"/>
  <c r="C27" i="45"/>
  <c r="C20" i="45"/>
  <c r="C26" i="45"/>
  <c r="C8" i="45"/>
  <c r="C3" i="45"/>
  <c r="C5" i="45"/>
  <c r="C6" i="45"/>
  <c r="C9" i="45"/>
  <c r="C10" i="45"/>
  <c r="C14" i="45"/>
  <c r="C15" i="45"/>
  <c r="C19" i="45"/>
  <c r="C21" i="45"/>
  <c r="C28" i="45"/>
  <c r="C32" i="45"/>
  <c r="H14" i="48"/>
  <c r="D35" i="44"/>
  <c r="T27" i="15"/>
  <c r="I31" i="50"/>
  <c r="G33" i="44"/>
  <c r="F34" i="44"/>
  <c r="AE23" i="44"/>
  <c r="G23" i="44"/>
  <c r="E34" i="44"/>
  <c r="I5" i="50"/>
  <c r="H20" i="50"/>
  <c r="E54" i="48"/>
  <c r="Z23" i="44"/>
  <c r="F32" i="45"/>
  <c r="F54" i="48"/>
  <c r="Y23" i="44"/>
  <c r="S100" i="15"/>
  <c r="T7" i="15"/>
  <c r="I32" i="50"/>
  <c r="K54" i="48"/>
  <c r="AF23" i="44"/>
  <c r="X23" i="44"/>
  <c r="P23" i="44"/>
  <c r="H23" i="44"/>
  <c r="T18" i="15"/>
  <c r="W23" i="44"/>
  <c r="T40" i="15"/>
  <c r="E20" i="50"/>
  <c r="T69" i="15"/>
  <c r="I54" i="48"/>
  <c r="J54" i="48"/>
  <c r="G54" i="48"/>
  <c r="Q76" i="44"/>
  <c r="Q79" i="44"/>
  <c r="I76" i="44"/>
  <c r="I79" i="44"/>
  <c r="U76" i="44"/>
  <c r="U79" i="44"/>
  <c r="M76" i="44"/>
  <c r="M79" i="44"/>
  <c r="AB61" i="44"/>
  <c r="AB76" i="44"/>
  <c r="AB79" i="44"/>
  <c r="T61" i="44"/>
  <c r="T76" i="44"/>
  <c r="T79" i="44"/>
  <c r="L61" i="44"/>
  <c r="L76" i="44"/>
  <c r="L79" i="44"/>
  <c r="F61" i="44"/>
  <c r="E61" i="44"/>
  <c r="AD61" i="44"/>
  <c r="AD76" i="44"/>
  <c r="AD79" i="44"/>
  <c r="V61" i="44"/>
  <c r="V76" i="44"/>
  <c r="V79" i="44"/>
  <c r="N61" i="44"/>
  <c r="N76" i="44"/>
  <c r="N79" i="44"/>
  <c r="AF61" i="44"/>
  <c r="AF76" i="44"/>
  <c r="AF79" i="44"/>
  <c r="X61" i="44"/>
  <c r="X76" i="44"/>
  <c r="X79" i="44"/>
  <c r="H61" i="44"/>
  <c r="H76" i="44"/>
  <c r="H79" i="44"/>
  <c r="AG61" i="44"/>
  <c r="AG76" i="44"/>
  <c r="AG79" i="44"/>
  <c r="P61" i="44"/>
  <c r="P76" i="44"/>
  <c r="P79" i="44"/>
  <c r="Z61" i="44"/>
  <c r="Z76" i="44"/>
  <c r="Z79" i="44"/>
  <c r="R61" i="44"/>
  <c r="R76" i="44"/>
  <c r="R79" i="44"/>
  <c r="J61" i="44"/>
  <c r="J76" i="44"/>
  <c r="J79" i="44"/>
  <c r="G61" i="44"/>
  <c r="D61" i="44"/>
  <c r="D23" i="44"/>
  <c r="V23" i="44"/>
  <c r="J23" i="44"/>
  <c r="AG23" i="44"/>
  <c r="U23" i="44"/>
  <c r="I23" i="44"/>
  <c r="AD23" i="44"/>
  <c r="R23" i="44"/>
  <c r="F23" i="44"/>
  <c r="AC23" i="44"/>
  <c r="Q23" i="44"/>
  <c r="E23" i="44"/>
  <c r="E42" i="50"/>
  <c r="I18" i="50"/>
  <c r="T65" i="15"/>
  <c r="I17" i="50"/>
  <c r="T64" i="15"/>
  <c r="T61" i="15"/>
  <c r="H42" i="50"/>
  <c r="I16" i="50"/>
  <c r="T58" i="15"/>
  <c r="E37" i="50"/>
  <c r="T59" i="15"/>
  <c r="T56" i="15"/>
  <c r="T55" i="15"/>
  <c r="T52" i="15"/>
  <c r="E15" i="50"/>
  <c r="T47" i="15"/>
  <c r="I6" i="50"/>
  <c r="T48" i="15"/>
  <c r="I4" i="50"/>
  <c r="I13" i="50"/>
  <c r="T45" i="15"/>
  <c r="E13" i="50"/>
  <c r="H33" i="50"/>
  <c r="T38" i="15"/>
  <c r="E35" i="50"/>
  <c r="S31" i="15"/>
  <c r="T33" i="15"/>
  <c r="T34" i="15"/>
  <c r="T29" i="15"/>
  <c r="I30" i="50"/>
  <c r="T26" i="15"/>
  <c r="I29" i="50"/>
  <c r="T25" i="15"/>
  <c r="I28" i="50"/>
  <c r="T24" i="15"/>
  <c r="H27" i="50"/>
  <c r="J56" i="48"/>
  <c r="J57" i="48"/>
  <c r="D45" i="50"/>
  <c r="I22" i="50"/>
  <c r="T17" i="15"/>
  <c r="F45" i="50"/>
  <c r="I23" i="50"/>
  <c r="I24" i="50"/>
  <c r="E24" i="50"/>
  <c r="T21" i="15"/>
  <c r="E23" i="50"/>
  <c r="G45" i="50"/>
  <c r="C45" i="50"/>
  <c r="I7" i="50"/>
  <c r="H7" i="50"/>
  <c r="I9" i="50"/>
  <c r="I8" i="50"/>
  <c r="T8" i="15"/>
  <c r="E9" i="50"/>
  <c r="E8" i="50"/>
  <c r="I21" i="50"/>
  <c r="T16" i="15"/>
  <c r="H56" i="48"/>
  <c r="H54" i="48"/>
  <c r="H57" i="48"/>
  <c r="I35" i="50"/>
  <c r="I19" i="50"/>
  <c r="T70" i="15"/>
  <c r="T37" i="15"/>
  <c r="T28" i="15"/>
  <c r="I34" i="50"/>
  <c r="T66" i="15"/>
  <c r="T77" i="15"/>
  <c r="D64" i="44"/>
  <c r="I36" i="50"/>
  <c r="T75" i="15"/>
  <c r="T60" i="15"/>
  <c r="C46" i="50"/>
  <c r="T49" i="15"/>
  <c r="K56" i="48"/>
  <c r="K57" i="48"/>
  <c r="J72" i="15"/>
  <c r="T72" i="15"/>
  <c r="I14" i="50"/>
  <c r="T46" i="15"/>
  <c r="H33" i="44"/>
  <c r="G34" i="44"/>
  <c r="T35" i="15"/>
  <c r="T68" i="15"/>
  <c r="F35" i="44"/>
  <c r="F36" i="44"/>
  <c r="F32" i="44"/>
  <c r="E36" i="44"/>
  <c r="E32" i="44"/>
  <c r="T9" i="15"/>
  <c r="E35" i="44"/>
  <c r="I20" i="50"/>
  <c r="D54" i="48"/>
  <c r="L54" i="48"/>
  <c r="I55" i="48"/>
  <c r="J55" i="48"/>
  <c r="T57" i="15"/>
  <c r="I39" i="50"/>
  <c r="T54" i="15"/>
  <c r="I15" i="50"/>
  <c r="T53" i="15"/>
  <c r="T43" i="15"/>
  <c r="I11" i="50"/>
  <c r="H45" i="50"/>
  <c r="I33" i="50"/>
  <c r="T36" i="15"/>
  <c r="T32" i="15"/>
  <c r="D46" i="50"/>
  <c r="I27" i="50"/>
  <c r="T22" i="15"/>
  <c r="T23" i="15"/>
  <c r="G64" i="44"/>
  <c r="G46" i="50"/>
  <c r="F46" i="50"/>
  <c r="T15" i="15"/>
  <c r="E45" i="50"/>
  <c r="T20" i="15"/>
  <c r="I25" i="50"/>
  <c r="T13" i="15"/>
  <c r="T12" i="15"/>
  <c r="I10" i="50"/>
  <c r="T10" i="15"/>
  <c r="I56" i="48"/>
  <c r="I57" i="48"/>
  <c r="H55" i="48"/>
  <c r="D94" i="15"/>
  <c r="R93" i="15"/>
  <c r="F64" i="44"/>
  <c r="Q93" i="15"/>
  <c r="P93" i="15"/>
  <c r="E64" i="44"/>
  <c r="M14" i="15"/>
  <c r="I33" i="44"/>
  <c r="H34" i="44"/>
  <c r="H35" i="44"/>
  <c r="G35" i="44"/>
  <c r="H36" i="44"/>
  <c r="H32" i="44"/>
  <c r="G36" i="44"/>
  <c r="G32" i="44"/>
  <c r="O93" i="15"/>
  <c r="T62" i="15"/>
  <c r="T51" i="15"/>
  <c r="K55" i="48"/>
  <c r="H46" i="50"/>
  <c r="D99" i="15"/>
  <c r="T31" i="15"/>
  <c r="D56" i="48"/>
  <c r="D57" i="48"/>
  <c r="D95" i="44"/>
  <c r="O94" i="15"/>
  <c r="E46" i="50"/>
  <c r="P94" i="15"/>
  <c r="E103" i="15"/>
  <c r="D55" i="48"/>
  <c r="F87" i="44"/>
  <c r="S93" i="15"/>
  <c r="Q94" i="15"/>
  <c r="R94" i="15"/>
  <c r="J33" i="44"/>
  <c r="I34" i="44"/>
  <c r="I35" i="44"/>
  <c r="I36" i="44"/>
  <c r="I32" i="44"/>
  <c r="I42" i="50"/>
  <c r="I45" i="50"/>
  <c r="T30" i="15"/>
  <c r="L56" i="48"/>
  <c r="L57" i="48"/>
  <c r="E95" i="15"/>
  <c r="E87" i="44"/>
  <c r="L87" i="44"/>
  <c r="X87" i="44"/>
  <c r="Y87" i="44"/>
  <c r="M6" i="15"/>
  <c r="S94" i="15"/>
  <c r="I87" i="44"/>
  <c r="AC87" i="44"/>
  <c r="AA87" i="44"/>
  <c r="AE87" i="44"/>
  <c r="V87" i="44"/>
  <c r="T87" i="44"/>
  <c r="O87" i="44"/>
  <c r="S87" i="44"/>
  <c r="W87" i="44"/>
  <c r="AD87" i="44"/>
  <c r="M87" i="44"/>
  <c r="H87" i="44"/>
  <c r="AF87" i="44"/>
  <c r="P87" i="44"/>
  <c r="J87" i="44"/>
  <c r="R87" i="44"/>
  <c r="K87" i="44"/>
  <c r="AB87" i="44"/>
  <c r="D87" i="44"/>
  <c r="Z87" i="44"/>
  <c r="U87" i="44"/>
  <c r="G87" i="44"/>
  <c r="Q87" i="44"/>
  <c r="N87" i="44"/>
  <c r="AG87" i="44"/>
  <c r="J36" i="44"/>
  <c r="J32" i="44"/>
  <c r="J35" i="44"/>
  <c r="J34" i="44"/>
  <c r="K33" i="44"/>
  <c r="T41" i="15"/>
  <c r="R98" i="15"/>
  <c r="K36" i="44"/>
  <c r="K32" i="44"/>
  <c r="L33" i="44"/>
  <c r="K34" i="44"/>
  <c r="K35" i="44"/>
  <c r="T71" i="15"/>
  <c r="P98" i="15"/>
  <c r="Q98" i="15"/>
  <c r="O98" i="15"/>
  <c r="D98" i="15"/>
  <c r="L35" i="44"/>
  <c r="M36" i="44"/>
  <c r="M32" i="44"/>
  <c r="L34" i="44"/>
  <c r="M33" i="44"/>
  <c r="L36" i="44"/>
  <c r="L32" i="44"/>
  <c r="O92" i="15"/>
  <c r="T88" i="15"/>
  <c r="P92" i="15"/>
  <c r="L55" i="48"/>
  <c r="I46" i="50"/>
  <c r="Q92" i="15"/>
  <c r="R92" i="15"/>
  <c r="G55" i="48"/>
  <c r="G56" i="48"/>
  <c r="G57" i="48"/>
  <c r="S98" i="15"/>
  <c r="O99" i="15"/>
  <c r="O97" i="15"/>
  <c r="O102" i="15"/>
  <c r="D66" i="44"/>
  <c r="R99" i="15"/>
  <c r="R104" i="15"/>
  <c r="G68" i="44"/>
  <c r="Q99" i="15"/>
  <c r="Q104" i="15"/>
  <c r="F68" i="44"/>
  <c r="P99" i="15"/>
  <c r="P104" i="15"/>
  <c r="E68" i="44"/>
  <c r="N33" i="44"/>
  <c r="M34" i="44"/>
  <c r="M35" i="44"/>
  <c r="S92" i="15"/>
  <c r="P101" i="15"/>
  <c r="E65" i="44"/>
  <c r="E56" i="48"/>
  <c r="E57" i="48"/>
  <c r="E55" i="48"/>
  <c r="R97" i="15"/>
  <c r="R102" i="15"/>
  <c r="G66" i="44"/>
  <c r="S99" i="15"/>
  <c r="Q97" i="15"/>
  <c r="Q102" i="15"/>
  <c r="Q106" i="15"/>
  <c r="O101" i="15"/>
  <c r="D65" i="44"/>
  <c r="D70" i="44"/>
  <c r="P97" i="15"/>
  <c r="P102" i="15"/>
  <c r="P106" i="15"/>
  <c r="O104" i="15"/>
  <c r="D68" i="44"/>
  <c r="R101" i="15"/>
  <c r="G65" i="44"/>
  <c r="Q101" i="15"/>
  <c r="F65" i="44"/>
  <c r="N36" i="44"/>
  <c r="N32" i="44"/>
  <c r="O33" i="44"/>
  <c r="N34" i="44"/>
  <c r="G76" i="44"/>
  <c r="G79" i="44"/>
  <c r="S97" i="15"/>
  <c r="R106" i="15"/>
  <c r="S102" i="15"/>
  <c r="F66" i="44"/>
  <c r="F70" i="44"/>
  <c r="G70" i="44"/>
  <c r="E66" i="44"/>
  <c r="E70" i="44"/>
  <c r="D76" i="44"/>
  <c r="D79" i="44"/>
  <c r="O106" i="15"/>
  <c r="S101" i="15"/>
  <c r="T101" i="15"/>
  <c r="S104" i="15"/>
  <c r="P33" i="44"/>
  <c r="O34" i="44"/>
  <c r="N35" i="44"/>
  <c r="O36" i="44"/>
  <c r="O32" i="44"/>
  <c r="F76" i="44"/>
  <c r="F79" i="44"/>
  <c r="E76" i="44"/>
  <c r="E79" i="44"/>
  <c r="D77" i="44"/>
  <c r="S106" i="15"/>
  <c r="Q33" i="44"/>
  <c r="P34" i="44"/>
  <c r="O35" i="44"/>
  <c r="P36" i="44"/>
  <c r="P32" i="44"/>
  <c r="E77" i="44"/>
  <c r="F77" i="44"/>
  <c r="G77" i="44"/>
  <c r="H77" i="44"/>
  <c r="I77" i="44"/>
  <c r="J77" i="44"/>
  <c r="K77" i="44"/>
  <c r="L77" i="44"/>
  <c r="M77" i="44"/>
  <c r="N77" i="44"/>
  <c r="O77" i="44"/>
  <c r="P77" i="44"/>
  <c r="Q77" i="44"/>
  <c r="R77" i="44"/>
  <c r="S77" i="44"/>
  <c r="T77" i="44"/>
  <c r="U77" i="44"/>
  <c r="V77" i="44"/>
  <c r="W77" i="44"/>
  <c r="X77" i="44"/>
  <c r="Y77" i="44"/>
  <c r="Z77" i="44"/>
  <c r="AA77" i="44"/>
  <c r="AB77" i="44"/>
  <c r="AC77" i="44"/>
  <c r="AD77" i="44"/>
  <c r="AE77" i="44"/>
  <c r="AF77" i="44"/>
  <c r="AG77" i="44"/>
  <c r="R33" i="44"/>
  <c r="Q34" i="44"/>
  <c r="P35" i="44"/>
  <c r="Q36" i="44"/>
  <c r="Q32" i="44"/>
  <c r="R34" i="44"/>
  <c r="S33" i="44"/>
  <c r="R35" i="44"/>
  <c r="S36" i="44"/>
  <c r="Q35" i="44"/>
  <c r="R36" i="44"/>
  <c r="R32" i="44"/>
  <c r="S32" i="44"/>
  <c r="T33" i="44"/>
  <c r="S34" i="44"/>
  <c r="S35" i="44"/>
  <c r="T36" i="44"/>
  <c r="T32" i="44"/>
  <c r="T34" i="44"/>
  <c r="U33" i="44"/>
  <c r="V33" i="44"/>
  <c r="U34" i="44"/>
  <c r="U35" i="44"/>
  <c r="V36" i="44"/>
  <c r="T35" i="44"/>
  <c r="U36" i="44"/>
  <c r="U32" i="44"/>
  <c r="V32" i="44"/>
  <c r="W33" i="44"/>
  <c r="V34" i="44"/>
  <c r="X33" i="44"/>
  <c r="W34" i="44"/>
  <c r="W35" i="44"/>
  <c r="X36" i="44"/>
  <c r="X32" i="44"/>
  <c r="V35" i="44"/>
  <c r="W36" i="44"/>
  <c r="W32" i="44"/>
  <c r="Y33" i="44"/>
  <c r="X34" i="44"/>
  <c r="Z33" i="44"/>
  <c r="Y34" i="44"/>
  <c r="X35" i="44"/>
  <c r="Y36" i="44"/>
  <c r="Y32" i="44"/>
  <c r="Z34" i="44"/>
  <c r="AA33" i="44"/>
  <c r="Y35" i="44"/>
  <c r="Z36" i="44"/>
  <c r="Z32" i="44"/>
  <c r="AB33" i="44"/>
  <c r="AA34" i="44"/>
  <c r="Z35" i="44"/>
  <c r="AA36" i="44"/>
  <c r="AA32" i="44"/>
  <c r="AB34" i="44"/>
  <c r="AC33" i="44"/>
  <c r="AA35" i="44"/>
  <c r="AB36" i="44"/>
  <c r="AB32" i="44"/>
  <c r="AD33" i="44"/>
  <c r="AC34" i="44"/>
  <c r="AC35" i="44"/>
  <c r="AD36" i="44"/>
  <c r="AD32" i="44"/>
  <c r="AB35" i="44"/>
  <c r="AC36" i="44"/>
  <c r="AC32" i="44"/>
  <c r="AE33" i="44"/>
  <c r="AD34" i="44"/>
  <c r="AF33" i="44"/>
  <c r="AE34" i="44"/>
  <c r="AD35" i="44"/>
  <c r="AE36" i="44"/>
  <c r="AE32" i="44"/>
  <c r="AG33" i="44"/>
  <c r="AG34" i="44"/>
  <c r="AF34" i="44"/>
  <c r="AG35" i="44"/>
  <c r="AE35" i="44"/>
  <c r="AF36" i="44"/>
  <c r="AF32" i="44"/>
  <c r="AF35" i="44"/>
  <c r="AG36" i="44"/>
  <c r="AG32" i="44"/>
  <c r="F55" i="4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<sst xmlns="http://schemas.openxmlformats.org/spreadsheetml/2006/main" count="1264" uniqueCount="713">
  <si>
    <t>TOTAL</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</si>
  <si>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</si>
  <si>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</si>
  <si>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</si>
  <si>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</si>
  <si>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</si>
  <si>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</si>
  <si>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</si>
  <si>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</si>
  <si>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</si>
  <si>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</si>
  <si>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</si>
  <si>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</si>
  <si>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</si>
  <si>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</si>
  <si>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</si>
  <si>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</si>
  <si>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</si>
  <si>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</si>
  <si>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</si>
  <si>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</si>
  <si>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</si>
  <si>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</si>
  <si>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</si>
  <si>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</si>
  <si>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</si>
  <si>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</si>
  <si>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</si>
  <si>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</si>
  <si>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</si>
  <si>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</si>
  <si>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</si>
  <si>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</si>
  <si>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</si>
  <si>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</si>
  <si>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</si>
  <si>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</si>
  <si>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</si>
  <si>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</si>
  <si>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</si>
  <si>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</si>
  <si>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</si>
  <si>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</si>
  <si>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</si>
  <si>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</si>
  <si>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</si>
  <si>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</si>
  <si>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</si>
  <si>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</si>
  <si>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</si>
  <si>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</si>
  <si>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</si>
  <si>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</si>
  <si>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</si>
  <si>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</si>
  <si>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</si>
  <si>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</si>
  <si>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</si>
  <si>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</si>
  <si>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</si>
  <si>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</si>
  <si>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</si>
  <si>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</si>
  <si>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</si>
  <si>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</si>
  <si>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</si>
  <si>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</si>
  <si>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</si>
  <si>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</si>
  <si>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</si>
  <si>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</si>
  <si>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</si>
  <si>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</si>
  <si>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</si>
  <si>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</si>
  <si>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</si>
  <si>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</si>
  <si>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</si>
  <si>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</si>
  <si>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</si>
  <si>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</si>
  <si>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</si>
  <si>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</si>
  <si>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</si>
  <si>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</si>
  <si>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</si>
  <si>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</si>
  <si>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</si>
  <si>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</si>
  <si>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</si>
  <si>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</si>
  <si>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</si>
  <si>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</si>
  <si>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</si>
  <si>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</si>
  <si>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</si>
  <si>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</si>
  <si>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</si>
  <si>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</si>
  <si>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</si>
  <si>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</si>
  <si>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</si>
  <si>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</si>
  <si>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</si>
  <si>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</si>
  <si>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</si>
  <si>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</si>
  <si>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</si>
  <si>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</si>
  <si>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</si>
  <si>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</si>
  <si>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</si>
  <si>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</si>
  <si>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</si>
  <si>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</si>
  <si>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</si>
  <si>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</si>
  <si>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</si>
  <si>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</si>
  <si>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</si>
  <si>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</si>
  <si>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</si>
  <si>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</si>
  <si>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</si>
  <si>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</si>
  <si>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</si>
  <si>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</si>
  <si>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</si>
  <si>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</si>
  <si>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</si>
  <si>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</si>
  <si>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</si>
  <si>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</si>
  <si>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</si>
  <si>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</si>
  <si>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</si>
  <si>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</si>
  <si>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</si>
  <si>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</si>
  <si>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</si>
  <si>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</si>
  <si>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</si>
  <si>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</si>
  <si>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</si>
  <si>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</si>
  <si>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</si>
  <si>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</si>
  <si>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</si>
  <si>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</si>
  <si>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</si>
  <si>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</si>
  <si>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</si>
  <si>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</si>
  <si>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</si>
  <si>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</si>
  <si>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</si>
  <si>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</si>
  <si>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</si>
  <si>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</si>
  <si>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</si>
  <si>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</si>
  <si>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</si>
  <si>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</si>
  <si>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</si>
  <si>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</si>
  <si>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</si>
  <si>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</si>
  <si>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</si>
  <si>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</si>
  <si>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</si>
  <si>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</si>
  <si>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</si>
  <si>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</si>
  <si>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</si>
  <si>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</si>
  <si>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</si>
  <si>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</si>
  <si>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</si>
  <si>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</si>
  <si>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</si>
  <si>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</si>
  <si>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</si>
  <si>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</si>
  <si>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</si>
  <si>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</si>
  <si>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</si>
  <si>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</si>
  <si>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</si>
  <si>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</si>
  <si>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</si>
  <si>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</si>
  <si>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</si>
  <si>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</si>
  <si>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</si>
  <si>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</si>
  <si>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</si>
  <si>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</si>
  <si>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</si>
  <si>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</si>
  <si>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</si>
  <si>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</si>
  <si>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</si>
  <si>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</si>
  <si>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</si>
  <si>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</si>
  <si>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</si>
  <si>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</si>
  <si>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</si>
  <si>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</si>
  <si>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Instructiuni de completare:</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</si>
  <si>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</si>
  <si>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</si>
  <si>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Foaia de lucru Buget-cerere</t>
  </si>
  <si>
    <t>Se vor introduce  veniturile si cheltuielile de operare a infrastructurii. Nu se vor include toate veniturile si cheltuielile solicitantului, ci doar cele din activitatea corespunzătoare proiectului de investiții.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</si>
  <si>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</si>
  <si>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</si>
  <si>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</si>
  <si>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</si>
  <si>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</si>
  <si>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</si>
  <si>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</si>
  <si>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</si>
  <si>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</si>
  <si>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</si>
  <si>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</si>
  <si>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</si>
  <si>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</si>
  <si>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</si>
  <si>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</si>
  <si>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</si>
  <si>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</si>
  <si>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</si>
  <si>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</si>
  <si>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</si>
  <si>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</si>
  <si>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</si>
  <si>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</si>
  <si>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</si>
  <si>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</si>
  <si>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</si>
  <si>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</si>
  <si>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</si>
  <si>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</si>
  <si>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</si>
  <si>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</si>
  <si>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</si>
  <si>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</si>
  <si>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</si>
  <si>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</si>
  <si>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</si>
  <si>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</si>
  <si>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</si>
  <si>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</si>
  <si>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</si>
  <si>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</si>
  <si>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</si>
  <si>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</si>
  <si>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</si>
  <si>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</si>
  <si>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</si>
  <si>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</si>
  <si>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</si>
  <si>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</si>
  <si>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</si>
  <si>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</si>
  <si>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</si>
  <si>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</si>
  <si>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</si>
  <si>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</si>
  <si>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</si>
  <si>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</si>
  <si>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</si>
  <si>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</si>
  <si>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</si>
  <si>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</si>
  <si>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</si>
  <si>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</si>
  <si>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</si>
  <si>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</si>
  <si>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</si>
  <si>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</si>
  <si>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</si>
  <si>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</si>
  <si>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</si>
  <si>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</si>
  <si>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</si>
  <si>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</si>
  <si>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</si>
  <si>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</si>
  <si>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</si>
  <si>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</si>
  <si>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</si>
  <si>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</si>
  <si>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</si>
  <si>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</si>
  <si>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</si>
  <si>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</si>
  <si>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</si>
  <si>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</si>
  <si>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1.1. Obtinerea terenului</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</si>
  <si>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</si>
  <si>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</si>
  <si>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</si>
  <si>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</si>
  <si>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</si>
  <si>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</si>
  <si>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t xml:space="preserve"> se completează automat</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</si>
  <si>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</si>
  <si>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</si>
  <si>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</si>
  <si>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</si>
  <si>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</si>
  <si>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</si>
  <si>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</si>
  <si>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</si>
  <si>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</si>
  <si>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</si>
  <si>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</si>
  <si>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</si>
  <si>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</si>
  <si>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</si>
  <si>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</si>
  <si>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</si>
  <si>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</si>
  <si>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</si>
  <si>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</si>
  <si>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</si>
  <si>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</si>
  <si>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</si>
  <si>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</si>
  <si>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 xml:space="preserve">Cheltuiel specifice prioritatii </t>
  </si>
  <si>
    <t>Rata de actualizare financiară*</t>
  </si>
  <si>
    <t>TVA (eligibilă+neeligibilă)</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</si>
  <si>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</si>
  <si>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</si>
  <si>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</si>
  <si>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</si>
  <si>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</si>
  <si>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</si>
  <si>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</si>
  <si>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</si>
  <si>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</si>
  <si>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</si>
  <si>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</si>
  <si>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</si>
  <si>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</si>
  <si>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</si>
  <si>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</si>
  <si>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</si>
  <si>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</si>
  <si>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</si>
  <si>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</si>
  <si>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</si>
  <si>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</si>
  <si>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</si>
  <si>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</si>
  <si>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</si>
  <si>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</si>
  <si>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</si>
  <si>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</si>
  <si>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</si>
  <si>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</si>
  <si>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</si>
  <si>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</si>
  <si>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</si>
  <si>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</si>
  <si>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</si>
  <si>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</si>
  <si>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</si>
  <si>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</si>
  <si>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</si>
  <si>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</si>
  <si>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</si>
  <si>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</si>
  <si>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</si>
  <si>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</si>
  <si>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</si>
  <si>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</si>
  <si>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</si>
  <si>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</si>
  <si>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</si>
  <si>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</si>
  <si>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</si>
  <si>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</si>
  <si>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</si>
  <si>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</si>
  <si>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</si>
  <si>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</si>
  <si>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</si>
  <si>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</si>
  <si>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</si>
  <si>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</si>
  <si>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</si>
  <si>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</si>
  <si>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</si>
  <si>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</si>
  <si>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</si>
  <si>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</si>
  <si>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</si>
  <si>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</si>
  <si>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</si>
  <si>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</si>
  <si>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</si>
  <si>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</si>
  <si>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</si>
  <si>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</si>
  <si>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</si>
  <si>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</si>
  <si>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</si>
  <si>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</si>
  <si>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</si>
  <si>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</si>
  <si>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</si>
  <si>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</si>
  <si>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</si>
  <si>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</si>
  <si>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</si>
  <si>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</si>
  <si>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</si>
  <si>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</si>
  <si>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</si>
  <si>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</si>
  <si>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</si>
  <si>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</si>
  <si>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</si>
  <si>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</si>
  <si>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</si>
  <si>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</si>
  <si>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</si>
  <si>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</si>
  <si>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</si>
  <si>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</si>
  <si>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</si>
  <si>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</si>
  <si>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</si>
  <si>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</si>
  <si>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</si>
  <si>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</si>
  <si>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</si>
  <si>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</si>
  <si>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</si>
  <si>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</si>
  <si>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</si>
  <si>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</si>
  <si>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</si>
  <si>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</si>
  <si>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</si>
  <si>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</si>
  <si>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</si>
  <si>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</si>
  <si>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</si>
  <si>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</si>
  <si>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</si>
  <si>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</si>
  <si>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</si>
  <si>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</si>
  <si>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</si>
  <si>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</si>
  <si>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</si>
  <si>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</si>
  <si>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</si>
  <si>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</si>
  <si>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</si>
  <si>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</si>
  <si>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</si>
  <si>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</si>
  <si>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</si>
  <si>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</si>
  <si>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</si>
  <si>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</si>
  <si>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</si>
  <si>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</si>
  <si>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</si>
  <si>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</si>
  <si>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</si>
  <si>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</si>
  <si>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</si>
  <si>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</si>
  <si>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</si>
  <si>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</si>
  <si>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</si>
  <si>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</si>
  <si>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</si>
  <si>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</si>
  <si>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</si>
  <si>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</si>
  <si>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</si>
  <si>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</si>
  <si>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</si>
  <si>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</si>
  <si>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</si>
  <si>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</si>
  <si>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</si>
  <si>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</si>
  <si>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</si>
  <si>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</si>
  <si>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</si>
  <si>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</si>
  <si>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</si>
  <si>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</si>
  <si>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</si>
  <si>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</si>
  <si>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</si>
  <si>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</si>
  <si>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</si>
  <si>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</si>
  <si>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</si>
  <si>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</si>
  <si>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</si>
  <si>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</si>
  <si>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</si>
  <si>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</si>
  <si>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</si>
  <si>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</si>
  <si>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</si>
  <si>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</si>
  <si>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</si>
  <si>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</si>
  <si>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</si>
  <si>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</si>
  <si>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</si>
  <si>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</si>
  <si>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</si>
  <si>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</si>
  <si>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</si>
  <si>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</si>
  <si>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</si>
  <si>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</si>
  <si>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</si>
  <si>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</si>
  <si>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</si>
  <si>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</si>
  <si>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</si>
  <si>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</si>
  <si>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</si>
  <si>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</si>
  <si>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</si>
  <si>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</si>
  <si>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</si>
  <si>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</si>
  <si>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</si>
  <si>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t>·       Cheltuieli de cooperare teritoriala</t>
  </si>
  <si>
    <t>TOTAL VENITURI (  FARA INVESTITIE)</t>
  </si>
  <si>
    <t>TOTAL CHELTUIELI  (  FARA INVESTITIE)</t>
  </si>
  <si>
    <t xml:space="preserve">FLUX DE NUMERAR NET </t>
  </si>
  <si>
    <t>TOTAL VENITURI (  CU INVESTITIE)</t>
  </si>
  <si>
    <t>TOTAL CHELTUIELI   ( CU INVESTITIE)</t>
  </si>
  <si>
    <t xml:space="preserve">Cheltuieli cu impozitul </t>
  </si>
  <si>
    <t>Cheltuieli cu inlocuirile echipamentelor cu durata scurta de viata</t>
  </si>
  <si>
    <t>Foaia de lucru  Export Smis (NU SE TRANSFORMA IN PDF, NU SE ANEXEAZA!!!)</t>
  </si>
  <si>
    <r>
      <t xml:space="preserve">Foaia de lucru Matrice Corelare Buget cu Deviz ((NU SE TRANSFORMA IN PDF, NU SE ANEXEAZA!!!))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</si>
  <si>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Amortizare</t>
  </si>
  <si>
    <t xml:space="preserve">se vor completa informațiile cu activele care fac obiectul investiției. </t>
  </si>
  <si>
    <t>https://competition-policy.ec.europa.eu/state-aid/legislation/reference-discount-rates-and-recovery-interest-rates/reference-and-discount-rates_en</t>
  </si>
  <si>
    <t xml:space="preserve">curs inforeuro </t>
  </si>
  <si>
    <t>https://commission.europa.eu/funding-tenders/procedures-guidelines-tenders/information-contractors-and-beneficiaries/exchange-rate-inforeuro_ro</t>
  </si>
  <si>
    <t xml:space="preserve">Cheltuieli aferente marjei de buget şi pentru constituirea rezervei de implementare pentru ajustarea de preţ </t>
  </si>
  <si>
    <t xml:space="preserve">o  capitolul 7- Cheltuieli aferente marjei de buget şi pentru constituirea rezervei de implementare pentru ajustarea de preţ </t>
  </si>
  <si>
    <t xml:space="preserve">3.8.3. Coordonator în materie de securitate şi sănătate </t>
  </si>
  <si>
    <t xml:space="preserve">7.1 Cheltuieli aferente marjei de buget </t>
  </si>
  <si>
    <t>7.2 Cheltuieli pentru constituirea rezervei de implementare pentru ajustarea de preţ</t>
  </si>
  <si>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</si>
  <si>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</si>
  <si>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</si>
  <si>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CAP. 8</t>
  </si>
  <si>
    <t>8.1.</t>
  </si>
  <si>
    <t>8.2.</t>
  </si>
  <si>
    <t xml:space="preserve">7.2. </t>
  </si>
  <si>
    <t>TOTAL CAPITOL 8</t>
  </si>
  <si>
    <t>CHELTUIELI DE INVESTITII/Cheltuieli cu inlocuirile activelor cu durata scurta de viata</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</si>
  <si>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</si>
  <si>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</si>
  <si>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</si>
  <si>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</si>
  <si>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MARJĂ BUGET</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</si>
  <si>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</si>
  <si>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</si>
  <si>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</si>
  <si>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Cap. 7 - 7.2 Cheltuieli pentru constituirea rezervei de implementare pentru ajustarea de preţ</t>
  </si>
  <si>
    <t>LUCRĂRI</t>
  </si>
  <si>
    <t>CAP. 2. Cheltuieli pentru asigurarea utilităților necesare obiectivului de investiții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</si>
  <si>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</si>
  <si>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</si>
  <si>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</si>
  <si>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</si>
  <si>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</si>
  <si>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</si>
  <si>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</si>
  <si>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</si>
  <si>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</si>
  <si>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</si>
  <si>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 xml:space="preserve">Anexa
</t>
  </si>
  <si>
    <t>Capitol în Devizul General conform HG nr. 907/2016 cu modificările și completările ulterioare</t>
  </si>
  <si>
    <t>Subcapitol în Devizul General conform HG nr. 907/2016 cu modificările și completările ulterioare</t>
  </si>
  <si>
    <t>ECHIPAMENTE/ DOTĂRI/ACTIVE CORPORALE</t>
  </si>
  <si>
    <t>1.1 Obtinerea terenului</t>
  </si>
  <si>
    <t>CAP. 1 - 1.1 Obtinerea terenului</t>
  </si>
  <si>
    <t>CAP. 1 - 1.2 Amenajarea terenului</t>
  </si>
  <si>
    <t>CAP. 1 - 1.3 Amenajări pentru protecţia mediului şi aducerea la starea iniţială</t>
  </si>
  <si>
    <t>1.4 Cheltuieli pentru relocarea/ protecţia utilităţilor</t>
  </si>
  <si>
    <t>CAP. 1 - 1.4 Cheltuieli pentru relocarea/ protecţia utilităţilor</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</si>
  <si>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</si>
  <si>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</si>
  <si>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</si>
  <si>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</si>
  <si>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</si>
  <si>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</si>
  <si>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</si>
  <si>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</si>
  <si>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</si>
  <si>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</si>
  <si>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</si>
  <si>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</si>
  <si>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</si>
  <si>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</si>
  <si>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</si>
  <si>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3.6. Organizarea procedurilor de achiziţie</t>
  </si>
  <si>
    <t>Cap. 3 - 3.6 Organizarea procedurilor de achizitie</t>
  </si>
  <si>
    <t>3.7.1 Managementul de proiect pentru obiectivul de investiţii</t>
  </si>
  <si>
    <t>CAP. 3 - 3.7.1  Managementul de proiect pentru obiectivul de investiţii</t>
  </si>
  <si>
    <t>3.7.2 Auditul financiar</t>
  </si>
  <si>
    <t>CAP. 3 - 3.7.2 Auditul financiar</t>
  </si>
  <si>
    <t>3.8.1 Asistenţă tehnică din partea proiectantului</t>
  </si>
  <si>
    <t>CAP. 3 - 3.8.1.1 Asistenţă tehnică din partea proiectantului pe perioada de execuţie a lucrărilor</t>
  </si>
  <si>
    <t>CAP. 3 - 3.8.1.2 Asistenţă tehnică din partea proiectantului pentru participarea proiectantului la fazele incluse în programul de control al lucrărilor de execuţie, avizat de către Inspectoratul de Stat în Construcţii</t>
  </si>
  <si>
    <t>3.8.2 Dirigenţie de şantier/ supervizare</t>
  </si>
  <si>
    <t>CAP. 3 - 3.8.2 Dirigenţie de şantier</t>
  </si>
  <si>
    <t>CAP. 4 - 4.1 Construcţii şi instalaţii</t>
  </si>
  <si>
    <t>CAP. 4 - 4.5 Dotări</t>
  </si>
  <si>
    <t>CAP. 4 - 4.6 Active necorporale</t>
  </si>
  <si>
    <t>CAP. 5 - 5.1.2 Cheltuieli conexe organizării şantierului</t>
  </si>
  <si>
    <t>CAP. 5 - 5.2.1 Comisioanele şi dobânzile aferente creditului băncii finanţatoare</t>
  </si>
  <si>
    <t>CAP. 5 - 5.2.2 Cota aferentă ISC pentru controlul calităţii lucrărilor de construcţii</t>
  </si>
  <si>
    <t>CAP. 5 - 5.2.3 Cota aferentă ISC pentru controlul statului în amenajarea teritoriului, urbanism şi pentru autorizarea lucrărilor de construcţii</t>
  </si>
  <si>
    <t>CAP. 5 - 5.2.4 Cota aferentă Casei Sociale a Constructorilor - CSC</t>
  </si>
  <si>
    <t>CAP. 5 - 5.2.5 Taxe pentru acorduri, avize conforme şi autorizaţia de construire/desfiinţare</t>
  </si>
  <si>
    <t>CAP. 5 - 5.3 Cheltuieli diverse şi neprevăzute</t>
  </si>
  <si>
    <t>CAP. 5 - 5.4 Cheltuieli pentru informare şi publicitate</t>
  </si>
  <si>
    <t>CAP. 6. Cheltuieli pentru probe tehnologice și teste</t>
  </si>
  <si>
    <t>CAP. 6 - 6.1 Pregatirea personalului de exploatare</t>
  </si>
  <si>
    <t>CAP. 6 - 6.2 Probe tehnologice si teste</t>
  </si>
  <si>
    <t>Cheltuieli pentru asigurarea utilităților necesare obiectivului de investiții</t>
  </si>
  <si>
    <t>Cheltuieli pentru asigurarea utilităţilor necesare obiectivului</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</si>
  <si>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</si>
  <si>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Obiectivul de politica 1 	O Europă mai competitivă și mai inteligentă, prin promovarea unei transformări economice inovatoare și inteligente și a conectivității TIC regionale</t>
  </si>
  <si>
    <t>OS 1.1. 	Dezvoltarea și sporirea capacităților de cercetare și inovare și adoptarea tehnologiilor avansate; OS 1.4. 	Dezvoltarea competențelor pentru specializare inteligentă, tranziție industrială și antreprenoriat</t>
  </si>
  <si>
    <t>Prioritatea 1. 	O regiune competitivă prin inovare și întreprinderi dinamice pentru o economie inteligentă</t>
  </si>
  <si>
    <t>Acțiunea 1.1. 	Dezvoltarea structurilor CDI și TT în folosul întreprinderilor</t>
  </si>
  <si>
    <t>Intervenția 1.1.1. 	Dezvoltarea capacităților publice de CDI</t>
  </si>
  <si>
    <t>Nr. crt. cap. deviz</t>
  </si>
  <si>
    <t>1.2.</t>
  </si>
  <si>
    <t>1.3.</t>
  </si>
  <si>
    <t>3.4.1.</t>
  </si>
  <si>
    <t>Servicii de consultanță și alte servicii echivalente folosite exclusiv pentru activitatea de cercetare din proiect</t>
  </si>
  <si>
    <t>Servicii de consultanță în domeniul inovării.</t>
  </si>
  <si>
    <t>Servicii de sprijinire a inovării.</t>
  </si>
  <si>
    <t>8.3.</t>
  </si>
  <si>
    <t xml:space="preserve">Pentru proiectele care implică lucrări de construcții care se supun autorizării, cheltuielile detaliate în cadrul liniilor 3.1.1, 3.1.2, 3.2, 3.3 și 3.4.1,sunt eligibile în limita a </t>
  </si>
  <si>
    <t xml:space="preserve">Pentru proiectele care nu implică lucrări de construcții care se supun autorizării, cheltuielile detaliate în cadrul liniilor 3.1.1, 3.1.2, 3.2, 3.3 și 3.4.1 sunt eligibile în limita a </t>
  </si>
  <si>
    <t>din valoarea eligibilă a investiției de bază.</t>
  </si>
  <si>
    <t>Suma cheltuielilor prevăzute la capitolul 1, 2 și 4 de mai sus nu poate depăși 50% din valoarea eligibilă a proiectului.</t>
  </si>
  <si>
    <t xml:space="preserve">Suma cheltuielilor prevăzute la capitolul 1, 2 și 4 de mai sus nu poate depăși 50% </t>
  </si>
  <si>
    <t>din valoarea eligibilă a proiectului.</t>
  </si>
  <si>
    <t xml:space="preserve">Capitolele și subcapitolele bugetare sunt în conformitat cu cap. 5.3.2.	Categorii și plafoane de cheltuieli eligibile din ghidul solicitantului. </t>
  </si>
  <si>
    <t xml:space="preserve">din valoarea cheltuielilor eligibile cuprinse la subcapitolul 4.1 din Ghidul Solicitantului, cap. 5.3.2. Categorii și plafoane de cheltuieli eligibile </t>
  </si>
  <si>
    <t>6.1 Cheltuieli cu activitățile obligatorii de informare și publicitate aferente proiectului</t>
  </si>
  <si>
    <t>lei fără tva</t>
  </si>
  <si>
    <t>Cap. 7 - Cheltuieli aferente marjei de buget și pentru constituirea rezervei de implementare pentru ajustarea de preţ</t>
  </si>
  <si>
    <t>Se vor include, dacă este cazul:</t>
  </si>
  <si>
    <t>·       cheltuielile aferente marjei de buget, în limita a 15% din valoarea cumulată a cheltuielilor prevăzute la cap./subcap. 1.2, 1.3, 1.4, 2, 3.1, 3.2, 3.3, 3.5, 3.7, 3.8, 4, 5.1.1 din devizul general al proiectului; aceste cheltuieli sunt incluse în devizul general al proiectului la subcap. 7.2.</t>
  </si>
  <si>
    <t>·       cheltuieli pentru constituirea rezervei de implementare pentru ajustarea de preţ, în limita a  5% din valoarea cumulată a cheltuielilor prevăzute la cap./subcap. 1.2, 1.3, 1.4, 2, 3.1, 3.2, 3.3, 3.5, 3.7, 3.8, 4, 5.1.1 din devizul general al proiectului; aceste cheltuieli sunt incluse în devizul general al proiectului la subcap. 7.2.</t>
  </si>
  <si>
    <t xml:space="preserve">CAP. 8  Cheltuielile cu activitatea de audit financiar extern- eligibile în limita a </t>
  </si>
  <si>
    <t>5000 lei / trimestru (fără TVA) aferente activităților ce pot fi auditate în trimestrul respectiv.</t>
  </si>
  <si>
    <t>3.4.2.</t>
  </si>
  <si>
    <t>3.4.3.</t>
  </si>
  <si>
    <t>3.4.4.</t>
  </si>
  <si>
    <t xml:space="preserve">Construcţii şi instalaţii </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</si>
  <si>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</si>
  <si>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</si>
  <si>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</si>
  <si>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 xml:space="preserve">Dotări </t>
  </si>
  <si>
    <t xml:space="preserve">Active necorporale </t>
  </si>
  <si>
    <t>5.1.1.</t>
  </si>
  <si>
    <t>5.1.2</t>
  </si>
  <si>
    <t>5.3.</t>
  </si>
  <si>
    <r>
      <t xml:space="preserve">Cheltuielile diverse şi neprevăzute </t>
    </r>
    <r>
      <rPr>
        <sz val="7"/>
        <color rgb="FFFF0000"/>
        <rFont val="Calibri"/>
        <family val="2"/>
        <scheme val="minor"/>
      </rPr>
      <t>în limita a 10% din valoarea cheltuielilor eligibile cuprinse la capitolul 4.1. din cap. 5.3.2.Categorii și plafoane de cheltuieli eligibile</t>
    </r>
  </si>
  <si>
    <t>CAP. 9</t>
  </si>
  <si>
    <t>Cheltuieli de cooperare interegională</t>
  </si>
  <si>
    <t>Cheltuieli specifice privind activități transnaționale de cooperare, integrare în rețele și schimburi de bune practici</t>
  </si>
  <si>
    <t>9.1.</t>
  </si>
  <si>
    <t>TOTAL CAPITOL 9</t>
  </si>
  <si>
    <t>CAP. 10</t>
  </si>
  <si>
    <t>10.1.</t>
  </si>
  <si>
    <t>Cheltuieli cu salarizarea personalului propriu</t>
  </si>
  <si>
    <t>Cheltuieli cu salariile</t>
  </si>
  <si>
    <t>TOTAL CAPITOL 10</t>
  </si>
  <si>
    <t xml:space="preserve">Cheltuielile generale suplimentare și alte cheltuieli de exploatare, inclusiv costurile materialelor, ale consumabilelor și ale altor produse similare </t>
  </si>
  <si>
    <t>CAP. 11</t>
  </si>
  <si>
    <t>11.1.</t>
  </si>
  <si>
    <t>TOTAL CAPITOL 11</t>
  </si>
  <si>
    <t>Cheltuielile generale suplimentare și alte cheltuieli de exploatare, inclusiv costurile materialelor, ale consumabilelor și ale altor produse similare suportate direct ca rezultat al proiectului se calculează, în mod alternativ, pe baza unei abordări simplificate a costurilor sub forma unei rate forfetare de 20 %, aplicată totalului costurilor directe eligibile ale proiectului de C&amp;D definite în mai jos:</t>
  </si>
  <si>
    <t>(a) Costurile cu personalul: cercetători, tehnicieni și alți membri ai personalului de sprijin, în măsura în care sunt angajați în proiect.</t>
  </si>
  <si>
    <t>(b) Costul instrumentelor și al echipamentelor</t>
  </si>
  <si>
    <t xml:space="preserve">(c) Costurile cu clădirile și terenurile, </t>
  </si>
  <si>
    <t>(d) Costurile cu cercetarea contractuală, cunoștințele și brevetele cumpărate sau obținute cu licență din surse externe în condiții de concurență deplină, precum și costurile consultanței și ale serviciilor echivalente utilizate exclusiv pentru proiect.</t>
  </si>
  <si>
    <t>CAP.             GHID</t>
  </si>
  <si>
    <r>
      <t>Cheltuieli pentru proiectare și asistență tehnică</t>
    </r>
    <r>
      <rPr>
        <b/>
        <sz val="9"/>
        <color rgb="FFFF0000"/>
        <rFont val="Calibri"/>
        <family val="2"/>
        <scheme val="minor"/>
      </rPr>
      <t xml:space="preserve"> </t>
    </r>
  </si>
  <si>
    <t xml:space="preserve">Costurilor directe eligibile ale proiectului de C&amp;D </t>
  </si>
  <si>
    <t>Cheltuielile detaliate în cadrul liniilor 3.1.1, 3.1.2, 3.2, 3.3 și 3.4.1</t>
  </si>
  <si>
    <t>a.	institute naţionale de cercetare-dezvoltare;
b.	institute, centre sau staţiuni de cercetare-dezvoltare din subordinea Academiei Române, Academiei Oamenilor de Ştiinţă din România sau a academiilor de ramură;
c.	alte institute, centre sau staţiuni de cercetare-dezvoltare organizate ca instituţii publice ori de drept public, inclusiv institutele de cercetare-dezvoltare cu personalitate juridică ale instituţiilor de învăţământ superior de stat acreditate;
d.	instituţii de învăţământ superior de stat acreditate, institute sau structuri de cercetare-dezvoltare ale acestora, fără personalitate juridică, constituite conform Cartei universitare;
e.	centre internaţionale de cercetare-dezvoltare, cu sau fără personalitate juridică, înfiinţate în baza unor acorduri internaţionale;
f.	institute sau centre de cercetare-dezvoltare organizate în cadrul societăţilor naţionale, companiilor naţionale şi regiilor autonome, cu sau fără personalitate juridică;
g.	alte instituţii publice sau de drept public care au ca obiect de activitate şi cercetarea-dezvoltarea ori structuri ale acestora legal constituite, cu sau fără personalitate juridică.</t>
  </si>
  <si>
    <t xml:space="preserve">Venituri din alocatii bugetare </t>
  </si>
  <si>
    <r>
      <t xml:space="preserve">Celula D29-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</si>
  <si>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t>Celula D30- Se va mentiona Perioada de realizare a activitatilor dupa semnarea contractului de finantare (luni).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</si>
</sst>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69"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1"/>
      <name val="Calibri"/>
      <family val="2"/>
      <scheme val="minor"/>
    </font>
    <font>
      <b/>
      <u/>
      <sz val="9.5"/>
      <name val="Calibri"/>
      <family val="2"/>
      <scheme val="minor"/>
    </font>
    <font>
      <sz val="7"/>
      <name val="Calibri"/>
      <family val="2"/>
      <scheme val="minor"/>
    </font>
    <font>
      <b/>
      <sz val="7"/>
      <color theme="3"/>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6"/>
      <color theme="1"/>
      <name val="Calibri"/>
      <family val="2"/>
      <scheme val="minor"/>
    </font>
    <font>
      <b/>
      <sz val="8"/>
      <name val="Calibri"/>
      <family val="2"/>
      <scheme val="minor"/>
    </font>
    <font>
      <b/>
      <sz val="9"/>
      <name val="Calibri"/>
      <family val="2"/>
    </font>
    <font>
      <b/>
      <sz val="10"/>
      <color theme="1"/>
      <name val="Arial Narrow"/>
      <family val="2"/>
    </font>
    <font>
      <b/>
      <sz val="11"/>
      <color indexed="8"/>
      <name val="Calibri"/>
      <family val="2"/>
    </font>
    <font>
      <sz val="8"/>
      <color rgb="FFFF0000"/>
      <name val="Calibri"/>
      <family val="2"/>
      <scheme val="minor"/>
    </font>
    <font>
      <sz val="8"/>
      <color theme="0"/>
      <name val="Calibri"/>
      <family val="2"/>
      <scheme val="minor"/>
    </font>
    <font>
      <b/>
      <sz val="8"/>
      <color rgb="FFFF0000"/>
      <name val="Calibri"/>
      <family val="2"/>
      <scheme val="minor"/>
    </font>
    <font>
      <u/>
      <sz val="10"/>
      <color theme="10"/>
      <name val="Calibri"/>
      <family val="2"/>
      <charset val="238"/>
    </font>
    <font>
      <sz val="10"/>
      <name val="Calibri"/>
      <family val="2"/>
      <scheme val="minor"/>
    </font>
    <font>
      <sz val="10"/>
      <name val="Calibri"/>
      <family val="2"/>
    </font>
    <font>
      <b/>
      <sz val="11"/>
      <name val="Trebuchet MS"/>
      <family val="2"/>
    </font>
    <font>
      <sz val="11"/>
      <name val="Trebuchet MS"/>
      <family val="2"/>
    </font>
    <font>
      <b/>
      <sz val="11"/>
      <color rgb="FFC00000"/>
      <name val="Calibri"/>
      <family val="2"/>
      <scheme val="minor"/>
    </font>
    <font>
      <sz val="11"/>
      <name val="Calibri"/>
      <family val="2"/>
      <scheme val="minor"/>
    </font>
    <font>
      <sz val="6"/>
      <name val="Calibri"/>
      <family val="2"/>
      <scheme val="minor"/>
    </font>
    <font>
      <b/>
      <sz val="6"/>
      <color theme="3"/>
      <name val="Calibri"/>
      <family val="2"/>
      <scheme val="minor"/>
    </font>
    <font>
      <b/>
      <sz val="6"/>
      <color theme="1"/>
      <name val="Calibri"/>
      <family val="2"/>
      <scheme val="minor"/>
    </font>
    <font>
      <b/>
      <sz val="6"/>
      <color rgb="FFC0000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3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6" fillId="0" borderId="0" applyBorder="0" applyProtection="0"/>
    <xf numFmtId="0" fontId="36" fillId="0" borderId="0" applyBorder="0" applyProtection="0"/>
    <xf numFmtId="0" fontId="36" fillId="0" borderId="0" applyBorder="0" applyProtection="0">
      <alignment horizontal="left"/>
    </xf>
    <xf numFmtId="0" fontId="36" fillId="0" borderId="0" applyBorder="0" applyProtection="0"/>
    <xf numFmtId="0" fontId="37" fillId="0" borderId="0" applyBorder="0" applyProtection="0">
      <alignment horizontal="left"/>
    </xf>
    <xf numFmtId="0" fontId="37" fillId="0" borderId="0" applyBorder="0" applyProtection="0"/>
    <xf numFmtId="0" fontId="58" fillId="0" borderId="0" applyNumberFormat="0" applyFill="0" applyBorder="0" applyAlignment="0" applyProtection="0"/>
  </cellStyleXfs>
  <cellXfs count="519">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29" fillId="0" borderId="0" xfId="0" applyFont="1" applyAlignment="1">
      <alignment vertical="top" wrapText="1"/>
    </xf>
    <xf numFmtId="0" fontId="29" fillId="0" borderId="0" xfId="0" applyFont="1"/>
    <xf numFmtId="9" fontId="24" fillId="0" borderId="0" xfId="0" applyNumberFormat="1" applyFont="1"/>
    <xf numFmtId="49" fontId="28" fillId="0" borderId="0" xfId="1" applyNumberFormat="1" applyFont="1" applyAlignment="1">
      <alignment horizontal="center" vertical="top"/>
    </xf>
    <xf numFmtId="49" fontId="25" fillId="0" borderId="0" xfId="1" applyNumberFormat="1" applyFont="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29" fillId="0" borderId="0" xfId="0" applyFont="1" applyAlignment="1">
      <alignment horizontal="center" vertical="top" wrapText="1"/>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1"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4" fontId="8" fillId="10" borderId="3" xfId="0" applyNumberFormat="1" applyFont="1" applyFill="1" applyBorder="1"/>
    <xf numFmtId="0" fontId="8" fillId="3" borderId="3" xfId="0" applyFont="1" applyFill="1" applyBorder="1" applyAlignment="1">
      <alignment horizontal="center" vertical="center"/>
    </xf>
    <xf numFmtId="0" fontId="7" fillId="0" borderId="0" xfId="1" applyFont="1" applyAlignment="1">
      <alignment vertical="top"/>
    </xf>
    <xf numFmtId="49" fontId="7" fillId="0" borderId="3" xfId="0" applyNumberFormat="1" applyFont="1" applyBorder="1" applyAlignment="1">
      <alignment horizontal="center" vertical="center"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39" fillId="0" borderId="0" xfId="0" applyFont="1"/>
    <xf numFmtId="0" fontId="39" fillId="4" borderId="0" xfId="0" applyFont="1" applyFill="1"/>
    <xf numFmtId="0" fontId="39" fillId="0" borderId="0" xfId="0" applyFont="1" applyAlignment="1">
      <alignment horizontal="center" vertical="center"/>
    </xf>
    <xf numFmtId="0" fontId="39" fillId="0" borderId="3" xfId="0" applyFont="1" applyBorder="1" applyAlignment="1">
      <alignment horizontal="center" vertical="center"/>
    </xf>
    <xf numFmtId="0" fontId="40" fillId="0" borderId="3" xfId="0" applyFont="1" applyBorder="1" applyAlignment="1">
      <alignment horizontal="left" vertical="distributed" wrapText="1"/>
    </xf>
    <xf numFmtId="4" fontId="41" fillId="0" borderId="3" xfId="0" applyNumberFormat="1" applyFont="1" applyBorder="1" applyAlignment="1">
      <alignment horizontal="center" vertical="center" wrapText="1"/>
    </xf>
    <xf numFmtId="4" fontId="39" fillId="0" borderId="3" xfId="0" applyNumberFormat="1" applyFont="1" applyBorder="1" applyAlignment="1">
      <alignment horizontal="center" vertical="center"/>
    </xf>
    <xf numFmtId="0" fontId="40" fillId="0" borderId="3" xfId="0" applyFont="1" applyBorder="1" applyAlignment="1">
      <alignment horizontal="center" vertical="distributed" wrapText="1"/>
    </xf>
    <xf numFmtId="0" fontId="39" fillId="4" borderId="3" xfId="0" applyFont="1" applyFill="1" applyBorder="1" applyAlignment="1">
      <alignment horizontal="center" vertical="center"/>
    </xf>
    <xf numFmtId="0" fontId="40" fillId="4" borderId="3" xfId="0" applyFont="1" applyFill="1" applyBorder="1" applyAlignment="1">
      <alignment vertical="top" wrapText="1"/>
    </xf>
    <xf numFmtId="4" fontId="41" fillId="4" borderId="3" xfId="0" applyNumberFormat="1" applyFont="1" applyFill="1" applyBorder="1" applyAlignment="1">
      <alignment horizontal="center"/>
    </xf>
    <xf numFmtId="4" fontId="40" fillId="2" borderId="3" xfId="0" applyNumberFormat="1" applyFont="1" applyFill="1" applyBorder="1" applyAlignment="1" applyProtection="1">
      <alignment horizontal="left" vertical="center" wrapText="1"/>
      <protection locked="0"/>
    </xf>
    <xf numFmtId="3" fontId="39" fillId="3" borderId="3" xfId="0" applyNumberFormat="1" applyFont="1" applyFill="1" applyBorder="1" applyAlignment="1">
      <alignment vertical="top" wrapText="1"/>
    </xf>
    <xf numFmtId="0" fontId="39" fillId="3" borderId="0" xfId="0" applyFont="1" applyFill="1" applyAlignment="1">
      <alignment horizontal="center" vertical="center"/>
    </xf>
    <xf numFmtId="3" fontId="40" fillId="0" borderId="0" xfId="0" applyNumberFormat="1" applyFont="1" applyAlignment="1">
      <alignment horizontal="center" vertical="center"/>
    </xf>
    <xf numFmtId="3" fontId="40" fillId="0" borderId="3" xfId="0" applyNumberFormat="1" applyFont="1" applyBorder="1" applyAlignment="1">
      <alignment horizontal="center" vertical="center"/>
    </xf>
    <xf numFmtId="3" fontId="40" fillId="0" borderId="3" xfId="0" applyNumberFormat="1" applyFont="1" applyBorder="1" applyAlignment="1">
      <alignment vertical="top" wrapText="1"/>
    </xf>
    <xf numFmtId="3" fontId="39" fillId="0" borderId="0" xfId="0" applyNumberFormat="1" applyFont="1" applyAlignment="1">
      <alignment horizontal="center" vertical="center"/>
    </xf>
    <xf numFmtId="3" fontId="39" fillId="0" borderId="3" xfId="0" applyNumberFormat="1" applyFont="1" applyBorder="1" applyAlignment="1">
      <alignment horizontal="center" vertical="center"/>
    </xf>
    <xf numFmtId="3" fontId="39" fillId="0" borderId="3" xfId="0" applyNumberFormat="1" applyFont="1" applyBorder="1" applyAlignment="1">
      <alignment vertical="top" wrapText="1"/>
    </xf>
    <xf numFmtId="3" fontId="40" fillId="4" borderId="3" xfId="0" applyNumberFormat="1" applyFont="1" applyFill="1" applyBorder="1" applyAlignment="1">
      <alignment vertical="top" wrapText="1"/>
    </xf>
    <xf numFmtId="4" fontId="39" fillId="0" borderId="0" xfId="0" applyNumberFormat="1" applyFont="1" applyAlignment="1">
      <alignment vertical="top" wrapText="1"/>
    </xf>
    <xf numFmtId="3" fontId="39" fillId="0" borderId="0" xfId="0" applyNumberFormat="1" applyFont="1" applyAlignment="1">
      <alignment horizontal="right" vertical="top"/>
    </xf>
    <xf numFmtId="0" fontId="42" fillId="0" borderId="0" xfId="0" applyFont="1" applyAlignment="1">
      <alignment horizontal="center" vertical="center"/>
    </xf>
    <xf numFmtId="4" fontId="42" fillId="0" borderId="3" xfId="0" applyNumberFormat="1" applyFont="1" applyBorder="1" applyAlignment="1">
      <alignment horizontal="center" vertical="distributed"/>
    </xf>
    <xf numFmtId="4" fontId="42" fillId="0" borderId="0" xfId="0" applyNumberFormat="1" applyFont="1" applyAlignment="1">
      <alignment horizontal="center" vertical="top"/>
    </xf>
    <xf numFmtId="0" fontId="43" fillId="0" borderId="2" xfId="0" applyFont="1" applyBorder="1" applyAlignment="1">
      <alignment vertical="top" wrapText="1"/>
    </xf>
    <xf numFmtId="4" fontId="43" fillId="0" borderId="2" xfId="0" applyNumberFormat="1" applyFont="1" applyBorder="1" applyAlignment="1">
      <alignment horizontal="center" vertical="distributed"/>
    </xf>
    <xf numFmtId="4" fontId="42" fillId="0" borderId="0" xfId="0" applyNumberFormat="1" applyFont="1" applyAlignment="1" applyProtection="1">
      <alignment horizontal="center" vertical="top"/>
      <protection hidden="1"/>
    </xf>
    <xf numFmtId="0" fontId="42" fillId="0" borderId="3" xfId="4" applyFont="1" applyBorder="1" applyAlignment="1" applyProtection="1">
      <alignment horizontal="center" vertical="center" wrapText="1"/>
      <protection hidden="1"/>
    </xf>
    <xf numFmtId="4" fontId="42" fillId="0" borderId="3" xfId="0" applyNumberFormat="1" applyFont="1" applyBorder="1" applyAlignment="1" applyProtection="1">
      <alignment horizontal="center" vertical="center" wrapText="1"/>
      <protection hidden="1"/>
    </xf>
    <xf numFmtId="0" fontId="39" fillId="0" borderId="3" xfId="0" applyFont="1" applyBorder="1" applyProtection="1">
      <protection hidden="1"/>
    </xf>
    <xf numFmtId="4" fontId="39" fillId="0" borderId="0" xfId="0" applyNumberFormat="1" applyFont="1" applyAlignment="1" applyProtection="1">
      <alignment vertical="top"/>
      <protection hidden="1"/>
    </xf>
    <xf numFmtId="0" fontId="39" fillId="0" borderId="3" xfId="0" applyFont="1" applyBorder="1" applyAlignment="1" applyProtection="1">
      <alignment vertical="top" wrapText="1"/>
      <protection hidden="1"/>
    </xf>
    <xf numFmtId="4" fontId="39" fillId="0" borderId="3" xfId="0" applyNumberFormat="1" applyFont="1" applyBorder="1" applyAlignment="1" applyProtection="1">
      <alignment horizontal="left" vertical="top" wrapText="1"/>
      <protection hidden="1"/>
    </xf>
    <xf numFmtId="14" fontId="39" fillId="0" borderId="3" xfId="0" applyNumberFormat="1" applyFont="1" applyBorder="1" applyProtection="1">
      <protection hidden="1"/>
    </xf>
    <xf numFmtId="4" fontId="40" fillId="0" borderId="0" xfId="0" applyNumberFormat="1" applyFont="1" applyAlignment="1" applyProtection="1">
      <alignment vertical="top"/>
      <protection hidden="1"/>
    </xf>
    <xf numFmtId="0" fontId="40" fillId="0" borderId="3" xfId="0" applyFont="1" applyBorder="1" applyAlignment="1" applyProtection="1">
      <alignment vertical="top" wrapText="1"/>
      <protection hidden="1"/>
    </xf>
    <xf numFmtId="4" fontId="40" fillId="0" borderId="3" xfId="0" applyNumberFormat="1" applyFont="1" applyBorder="1" applyAlignment="1" applyProtection="1">
      <alignment horizontal="left" vertical="top" wrapText="1"/>
      <protection hidden="1"/>
    </xf>
    <xf numFmtId="0" fontId="40" fillId="0" borderId="3" xfId="0" applyFont="1" applyBorder="1" applyProtection="1">
      <protection hidden="1"/>
    </xf>
    <xf numFmtId="0" fontId="39" fillId="0" borderId="0" xfId="0" applyFont="1" applyProtection="1">
      <protection hidden="1"/>
    </xf>
    <xf numFmtId="3" fontId="39" fillId="0" borderId="0" xfId="0" applyNumberFormat="1" applyFont="1" applyAlignment="1" applyProtection="1">
      <alignment horizontal="center" vertical="center"/>
      <protection hidden="1"/>
    </xf>
    <xf numFmtId="4" fontId="39" fillId="0" borderId="0" xfId="0" applyNumberFormat="1" applyFont="1" applyAlignment="1" applyProtection="1">
      <alignment vertical="top" wrapText="1"/>
      <protection hidden="1"/>
    </xf>
    <xf numFmtId="3" fontId="39" fillId="0" borderId="0" xfId="0" applyNumberFormat="1" applyFont="1" applyAlignment="1" applyProtection="1">
      <alignment horizontal="right" vertical="top"/>
      <protection hidden="1"/>
    </xf>
    <xf numFmtId="0" fontId="40" fillId="0" borderId="2" xfId="0" applyFont="1" applyBorder="1" applyAlignment="1">
      <alignment vertical="top" wrapText="1"/>
    </xf>
    <xf numFmtId="4" fontId="39" fillId="0" borderId="0" xfId="0" applyNumberFormat="1" applyFont="1" applyAlignment="1">
      <alignment horizontal="center" vertical="center"/>
    </xf>
    <xf numFmtId="0" fontId="39" fillId="0" borderId="3" xfId="0" applyFont="1" applyBorder="1" applyAlignment="1">
      <alignment vertical="top" wrapText="1"/>
    </xf>
    <xf numFmtId="0" fontId="40" fillId="0" borderId="0" xfId="0" applyFont="1" applyAlignment="1">
      <alignment horizontal="center" vertical="center"/>
    </xf>
    <xf numFmtId="0" fontId="40" fillId="0" borderId="3" xfId="0" applyFont="1" applyBorder="1" applyAlignment="1">
      <alignment vertical="top" wrapText="1"/>
    </xf>
    <xf numFmtId="0" fontId="39" fillId="4" borderId="3" xfId="0" applyFont="1" applyFill="1" applyBorder="1" applyAlignment="1">
      <alignment vertical="top" wrapText="1"/>
    </xf>
    <xf numFmtId="3" fontId="39" fillId="4" borderId="3" xfId="0" applyNumberFormat="1" applyFont="1" applyFill="1" applyBorder="1" applyAlignment="1">
      <alignment vertical="top" wrapText="1"/>
    </xf>
    <xf numFmtId="3" fontId="40" fillId="3" borderId="0" xfId="0" applyNumberFormat="1" applyFont="1" applyFill="1" applyAlignment="1">
      <alignment horizontal="center" vertical="center"/>
    </xf>
    <xf numFmtId="3" fontId="39" fillId="3" borderId="0" xfId="0" applyNumberFormat="1" applyFont="1" applyFill="1" applyAlignment="1">
      <alignment vertical="top" wrapText="1"/>
    </xf>
    <xf numFmtId="3" fontId="40" fillId="3" borderId="0" xfId="0" applyNumberFormat="1" applyFont="1" applyFill="1" applyAlignment="1">
      <alignment vertical="top" wrapText="1"/>
    </xf>
    <xf numFmtId="4" fontId="40" fillId="3" borderId="0" xfId="0" applyNumberFormat="1" applyFont="1" applyFill="1" applyAlignment="1">
      <alignment horizontal="center"/>
    </xf>
    <xf numFmtId="3" fontId="40" fillId="3" borderId="3" xfId="0" applyNumberFormat="1" applyFont="1" applyFill="1" applyBorder="1" applyAlignment="1">
      <alignment vertical="top" wrapText="1"/>
    </xf>
    <xf numFmtId="4" fontId="40" fillId="3" borderId="9" xfId="0" applyNumberFormat="1" applyFont="1" applyFill="1" applyBorder="1" applyAlignment="1">
      <alignment horizontal="center"/>
    </xf>
    <xf numFmtId="0" fontId="40" fillId="5" borderId="0" xfId="0" applyFont="1" applyFill="1" applyAlignment="1">
      <alignment vertical="top" wrapText="1"/>
    </xf>
    <xf numFmtId="41" fontId="44" fillId="5" borderId="3" xfId="5" applyNumberFormat="1" applyFont="1" applyFill="1" applyBorder="1" applyAlignment="1" applyProtection="1">
      <alignment horizontal="center"/>
    </xf>
    <xf numFmtId="0" fontId="39" fillId="0" borderId="0" xfId="0" applyFont="1" applyAlignment="1">
      <alignment vertical="top" wrapText="1"/>
    </xf>
    <xf numFmtId="4" fontId="39" fillId="0" borderId="0" xfId="0" applyNumberFormat="1" applyFont="1" applyAlignment="1">
      <alignment horizontal="center"/>
    </xf>
    <xf numFmtId="4" fontId="39" fillId="0" borderId="0" xfId="0" applyNumberFormat="1" applyFont="1"/>
    <xf numFmtId="0" fontId="40" fillId="0" borderId="3" xfId="0" applyFont="1" applyBorder="1"/>
    <xf numFmtId="0" fontId="40" fillId="0" borderId="0" xfId="0" applyFont="1"/>
    <xf numFmtId="0" fontId="42" fillId="4" borderId="3" xfId="0" applyFont="1" applyFill="1" applyBorder="1" applyAlignment="1">
      <alignment horizontal="left" vertical="center" wrapText="1"/>
    </xf>
    <xf numFmtId="0" fontId="43" fillId="4" borderId="3" xfId="0" applyFont="1" applyFill="1" applyBorder="1" applyAlignment="1">
      <alignment horizontal="left" vertical="center" wrapText="1"/>
    </xf>
    <xf numFmtId="0" fontId="8" fillId="3" borderId="0" xfId="5" applyNumberFormat="1" applyFont="1" applyFill="1" applyBorder="1" applyAlignment="1" applyProtection="1">
      <alignment horizontal="center" vertical="top"/>
    </xf>
    <xf numFmtId="0" fontId="16" fillId="0" borderId="3" xfId="0" applyFont="1" applyBorder="1" applyAlignment="1">
      <alignment vertical="top" wrapText="1"/>
    </xf>
    <xf numFmtId="0" fontId="45" fillId="3" borderId="0" xfId="0" applyFont="1" applyFill="1" applyAlignment="1">
      <alignment horizontal="right" vertical="center" wrapText="1"/>
    </xf>
    <xf numFmtId="4" fontId="17" fillId="3" borderId="0" xfId="1" applyNumberFormat="1" applyFont="1" applyFill="1" applyAlignment="1">
      <alignment horizontal="righ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3" fillId="2" borderId="10" xfId="0" applyNumberFormat="1" applyFont="1" applyFill="1" applyBorder="1" applyAlignment="1" applyProtection="1">
      <alignment horizontal="center" vertical="center"/>
      <protection locked="0"/>
    </xf>
    <xf numFmtId="14" fontId="43" fillId="2" borderId="10" xfId="0" applyNumberFormat="1" applyFont="1" applyFill="1" applyBorder="1" applyAlignment="1" applyProtection="1">
      <alignment horizontal="center" vertical="center"/>
      <protection locked="0"/>
    </xf>
    <xf numFmtId="0" fontId="46" fillId="3" borderId="0" xfId="1" applyFont="1" applyFill="1" applyAlignment="1" applyProtection="1">
      <alignment vertical="top"/>
      <protection hidden="1"/>
    </xf>
    <xf numFmtId="0" fontId="38" fillId="0" borderId="0" xfId="0" applyFont="1"/>
    <xf numFmtId="0" fontId="38" fillId="0" borderId="15" xfId="0" applyFont="1" applyBorder="1" applyAlignment="1">
      <alignment horizontal="center" vertical="center" wrapText="1"/>
    </xf>
    <xf numFmtId="0" fontId="38" fillId="0" borderId="16" xfId="0" applyFont="1" applyBorder="1" applyAlignment="1">
      <alignment vertical="top" wrapText="1"/>
    </xf>
    <xf numFmtId="0" fontId="38" fillId="0" borderId="17" xfId="0" applyFont="1" applyBorder="1" applyAlignment="1">
      <alignment vertical="center" wrapText="1"/>
    </xf>
    <xf numFmtId="0" fontId="38" fillId="0" borderId="15" xfId="0" applyFont="1" applyBorder="1" applyAlignment="1">
      <alignment vertical="center" wrapText="1"/>
    </xf>
    <xf numFmtId="0" fontId="38" fillId="0" borderId="19" xfId="0" applyFont="1" applyBorder="1" applyAlignment="1">
      <alignment vertical="top" wrapText="1"/>
    </xf>
    <xf numFmtId="0" fontId="38"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8" fillId="3" borderId="11" xfId="1" applyFont="1" applyFill="1" applyBorder="1" applyAlignment="1">
      <alignment vertical="top" wrapText="1"/>
    </xf>
    <xf numFmtId="0" fontId="0" fillId="0" borderId="0" xfId="0" applyAlignment="1">
      <alignment vertical="top" wrapText="1"/>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0" fontId="14" fillId="0" borderId="3" xfId="0" applyFont="1" applyBorder="1" applyAlignment="1">
      <alignment horizontal="center" vertical="center" wrapText="1"/>
    </xf>
    <xf numFmtId="0" fontId="35"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4"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165" fontId="7" fillId="0" borderId="0" xfId="0" applyNumberFormat="1" applyFont="1" applyAlignment="1">
      <alignment wrapText="1"/>
    </xf>
    <xf numFmtId="166" fontId="16" fillId="0" borderId="0" xfId="0" applyNumberFormat="1" applyFont="1" applyAlignment="1">
      <alignment wrapText="1"/>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4" fontId="8" fillId="0" borderId="12" xfId="1" applyNumberFormat="1" applyFont="1" applyBorder="1" applyAlignment="1">
      <alignment horizontal="center" vertical="center" wrapText="1"/>
    </xf>
    <xf numFmtId="4" fontId="21" fillId="3" borderId="5" xfId="1" applyNumberFormat="1" applyFont="1" applyFill="1" applyBorder="1" applyAlignment="1">
      <alignment horizontal="right" vertical="top"/>
    </xf>
    <xf numFmtId="4" fontId="7" fillId="3" borderId="5" xfId="1" applyNumberFormat="1" applyFont="1" applyFill="1" applyBorder="1" applyAlignment="1">
      <alignment horizontal="right" vertical="top"/>
    </xf>
    <xf numFmtId="4" fontId="7" fillId="2" borderId="5" xfId="1" applyNumberFormat="1" applyFont="1" applyFill="1" applyBorder="1" applyAlignment="1" applyProtection="1">
      <alignment horizontal="right" vertical="top"/>
      <protection locked="0"/>
    </xf>
    <xf numFmtId="4" fontId="22" fillId="3" borderId="5" xfId="1" applyNumberFormat="1" applyFont="1" applyFill="1" applyBorder="1" applyAlignment="1">
      <alignment horizontal="right" vertical="top"/>
    </xf>
    <xf numFmtId="0" fontId="51" fillId="3" borderId="3" xfId="1" applyFont="1" applyFill="1" applyBorder="1" applyAlignment="1" applyProtection="1">
      <alignment vertical="center" wrapText="1"/>
      <protection hidden="1"/>
    </xf>
    <xf numFmtId="0" fontId="33" fillId="0" borderId="3" xfId="1" applyFont="1" applyBorder="1" applyAlignment="1" applyProtection="1">
      <alignment horizontal="center" vertical="top"/>
      <protection hidden="1"/>
    </xf>
    <xf numFmtId="0" fontId="12" fillId="3" borderId="3" xfId="1" applyFont="1" applyFill="1" applyBorder="1" applyAlignment="1">
      <alignment vertical="top" wrapText="1"/>
    </xf>
    <xf numFmtId="3" fontId="7" fillId="2" borderId="3" xfId="0" applyNumberFormat="1" applyFont="1" applyFill="1" applyBorder="1" applyAlignment="1" applyProtection="1">
      <alignment horizontal="right" vertical="center" wrapText="1"/>
      <protection locked="0"/>
    </xf>
    <xf numFmtId="3" fontId="40" fillId="0" borderId="3" xfId="0" applyNumberFormat="1" applyFont="1" applyBorder="1" applyAlignment="1">
      <alignment horizontal="center"/>
    </xf>
    <xf numFmtId="3" fontId="41" fillId="4" borderId="3" xfId="0" applyNumberFormat="1" applyFont="1" applyFill="1" applyBorder="1" applyAlignment="1">
      <alignment horizontal="center"/>
    </xf>
    <xf numFmtId="3" fontId="39" fillId="4" borderId="3" xfId="0" applyNumberFormat="1" applyFont="1" applyFill="1" applyBorder="1" applyAlignment="1">
      <alignment horizontal="center" vertical="center"/>
    </xf>
    <xf numFmtId="3" fontId="40" fillId="4" borderId="3" xfId="0" applyNumberFormat="1" applyFont="1" applyFill="1" applyBorder="1" applyAlignment="1">
      <alignment horizontal="center"/>
    </xf>
    <xf numFmtId="3" fontId="39" fillId="3" borderId="3" xfId="0" applyNumberFormat="1" applyFont="1" applyFill="1" applyBorder="1" applyAlignment="1">
      <alignment horizontal="right" vertical="top" wrapText="1"/>
    </xf>
    <xf numFmtId="3" fontId="40" fillId="3" borderId="3" xfId="0" applyNumberFormat="1" applyFont="1" applyFill="1" applyBorder="1" applyAlignment="1">
      <alignment horizontal="right"/>
    </xf>
    <xf numFmtId="3" fontId="39" fillId="3" borderId="3" xfId="0" applyNumberFormat="1" applyFont="1" applyFill="1" applyBorder="1" applyAlignment="1">
      <alignment horizontal="right" vertical="top"/>
    </xf>
    <xf numFmtId="3" fontId="39" fillId="2" borderId="3" xfId="0" applyNumberFormat="1" applyFont="1" applyFill="1" applyBorder="1" applyAlignment="1" applyProtection="1">
      <alignment horizontal="right" vertical="top"/>
      <protection locked="0"/>
    </xf>
    <xf numFmtId="3" fontId="40" fillId="4" borderId="3" xfId="0" applyNumberFormat="1" applyFont="1" applyFill="1" applyBorder="1" applyAlignment="1">
      <alignment horizontal="right"/>
    </xf>
    <xf numFmtId="3" fontId="40" fillId="2" borderId="7" xfId="0" applyNumberFormat="1" applyFont="1" applyFill="1" applyBorder="1" applyAlignment="1" applyProtection="1">
      <alignment horizontal="right"/>
      <protection locked="0"/>
    </xf>
    <xf numFmtId="3" fontId="40" fillId="2" borderId="8" xfId="0" applyNumberFormat="1" applyFont="1" applyFill="1" applyBorder="1" applyAlignment="1" applyProtection="1">
      <alignment horizontal="right"/>
      <protection locked="0"/>
    </xf>
    <xf numFmtId="0" fontId="40" fillId="0" borderId="3" xfId="0" applyFont="1" applyBorder="1" applyAlignment="1">
      <alignment horizontal="center"/>
    </xf>
    <xf numFmtId="4" fontId="8" fillId="0" borderId="9" xfId="1" applyNumberFormat="1" applyFont="1" applyBorder="1" applyAlignment="1">
      <alignment horizontal="center" vertical="center" wrapText="1"/>
    </xf>
    <xf numFmtId="0" fontId="23" fillId="3" borderId="3" xfId="1" applyFont="1" applyFill="1" applyBorder="1" applyAlignment="1" applyProtection="1">
      <alignment vertical="top"/>
      <protection hidden="1"/>
    </xf>
    <xf numFmtId="4" fontId="9" fillId="0" borderId="3" xfId="1" applyNumberFormat="1" applyFont="1" applyBorder="1" applyAlignment="1">
      <alignment vertical="top"/>
    </xf>
    <xf numFmtId="4" fontId="47" fillId="3" borderId="3" xfId="1" applyNumberFormat="1" applyFont="1" applyFill="1" applyBorder="1" applyAlignment="1" applyProtection="1">
      <alignment horizontal="left" vertical="center" wrapText="1"/>
      <protection hidden="1"/>
    </xf>
    <xf numFmtId="4" fontId="10" fillId="3" borderId="12" xfId="1" applyNumberFormat="1" applyFont="1" applyFill="1" applyBorder="1" applyAlignment="1">
      <alignment vertical="top" wrapText="1"/>
    </xf>
    <xf numFmtId="4" fontId="10" fillId="0" borderId="12" xfId="1" applyNumberFormat="1" applyFont="1" applyBorder="1" applyAlignment="1">
      <alignment horizontal="center" vertical="center" wrapText="1"/>
    </xf>
    <xf numFmtId="0" fontId="15" fillId="3" borderId="12" xfId="0" applyFont="1" applyFill="1" applyBorder="1" applyAlignment="1">
      <alignment horizontal="center" vertical="center" wrapText="1"/>
    </xf>
    <xf numFmtId="49" fontId="7" fillId="0" borderId="0" xfId="1" applyNumberFormat="1" applyFont="1" applyAlignment="1">
      <alignment horizontal="center" vertical="top"/>
    </xf>
    <xf numFmtId="49" fontId="10" fillId="0" borderId="13" xfId="1" applyNumberFormat="1" applyFont="1" applyBorder="1" applyAlignment="1">
      <alignment horizontal="center" vertical="top"/>
    </xf>
    <xf numFmtId="4" fontId="7" fillId="2" borderId="9" xfId="0" applyNumberFormat="1" applyFont="1" applyFill="1" applyBorder="1" applyAlignment="1" applyProtection="1">
      <alignment horizontal="right" vertical="center" wrapText="1"/>
      <protection locked="0"/>
    </xf>
    <xf numFmtId="4" fontId="7" fillId="3" borderId="9" xfId="0" applyNumberFormat="1" applyFont="1" applyFill="1" applyBorder="1" applyAlignment="1" applyProtection="1">
      <alignment horizontal="right" vertical="center" wrapText="1"/>
      <protection locked="0"/>
    </xf>
    <xf numFmtId="4" fontId="7" fillId="3" borderId="9" xfId="1" applyNumberFormat="1" applyFont="1" applyFill="1" applyBorder="1" applyAlignment="1">
      <alignment horizontal="center" vertical="distributed"/>
    </xf>
    <xf numFmtId="4" fontId="7" fillId="3" borderId="7" xfId="0" applyNumberFormat="1" applyFont="1" applyFill="1" applyBorder="1" applyAlignment="1" applyProtection="1">
      <alignment horizontal="right" vertical="center" wrapText="1"/>
      <protection locked="0"/>
    </xf>
    <xf numFmtId="4" fontId="10" fillId="0" borderId="9" xfId="1" applyNumberFormat="1" applyFont="1" applyBorder="1" applyAlignment="1">
      <alignment vertical="distributed"/>
    </xf>
    <xf numFmtId="10" fontId="10" fillId="0" borderId="9" xfId="1" applyNumberFormat="1" applyFont="1" applyBorder="1" applyAlignment="1">
      <alignment horizontal="center" vertical="center"/>
    </xf>
    <xf numFmtId="10" fontId="7" fillId="0" borderId="9" xfId="1" applyNumberFormat="1" applyFont="1" applyBorder="1" applyAlignment="1">
      <alignment horizontal="center" vertical="center"/>
    </xf>
    <xf numFmtId="10" fontId="7" fillId="0" borderId="7" xfId="1" applyNumberFormat="1" applyFont="1" applyBorder="1" applyAlignment="1">
      <alignment horizontal="center" vertical="center"/>
    </xf>
    <xf numFmtId="4" fontId="7" fillId="0" borderId="9" xfId="1" applyNumberFormat="1" applyFont="1" applyBorder="1" applyAlignment="1">
      <alignment horizontal="center" vertical="center"/>
    </xf>
    <xf numFmtId="4" fontId="7" fillId="0" borderId="7" xfId="1" applyNumberFormat="1" applyFont="1" applyBorder="1" applyAlignment="1">
      <alignment horizontal="center" vertical="center"/>
    </xf>
    <xf numFmtId="4" fontId="7" fillId="2" borderId="3" xfId="0" applyNumberFormat="1" applyFont="1" applyFill="1" applyBorder="1" applyAlignment="1" applyProtection="1">
      <alignment horizontal="right" vertical="top" wrapText="1"/>
      <protection locked="0"/>
    </xf>
    <xf numFmtId="4" fontId="7" fillId="3" borderId="3" xfId="0" applyNumberFormat="1" applyFont="1" applyFill="1" applyBorder="1" applyAlignment="1">
      <alignment horizontal="right" vertical="top" wrapText="1"/>
    </xf>
    <xf numFmtId="4" fontId="10" fillId="0" borderId="3" xfId="0" applyNumberFormat="1" applyFont="1" applyBorder="1" applyAlignment="1">
      <alignment horizontal="right" vertical="top" wrapText="1"/>
    </xf>
    <xf numFmtId="4" fontId="7" fillId="0" borderId="3" xfId="0" applyNumberFormat="1" applyFont="1" applyBorder="1" applyAlignment="1">
      <alignment horizontal="right" vertical="top" wrapText="1"/>
    </xf>
    <xf numFmtId="4" fontId="7" fillId="3" borderId="11" xfId="0" applyNumberFormat="1" applyFont="1" applyFill="1" applyBorder="1" applyAlignment="1">
      <alignment horizontal="right" vertical="top" wrapText="1"/>
    </xf>
    <xf numFmtId="4" fontId="7" fillId="3" borderId="7" xfId="0" applyNumberFormat="1" applyFont="1" applyFill="1" applyBorder="1" applyAlignment="1">
      <alignment horizontal="right" vertical="top" wrapText="1"/>
    </xf>
    <xf numFmtId="4" fontId="9" fillId="3" borderId="7" xfId="0" applyNumberFormat="1" applyFont="1" applyFill="1" applyBorder="1" applyAlignment="1">
      <alignment horizontal="right" vertical="top"/>
    </xf>
    <xf numFmtId="4" fontId="9" fillId="3" borderId="3" xfId="0" applyNumberFormat="1" applyFont="1" applyFill="1" applyBorder="1" applyAlignment="1">
      <alignment horizontal="right" vertical="top"/>
    </xf>
    <xf numFmtId="4" fontId="7" fillId="2" borderId="5" xfId="0" applyNumberFormat="1" applyFont="1" applyFill="1" applyBorder="1" applyAlignment="1" applyProtection="1">
      <alignment horizontal="right" vertical="top" wrapText="1"/>
      <protection locked="0"/>
    </xf>
    <xf numFmtId="4" fontId="10" fillId="2" borderId="5" xfId="1" applyNumberFormat="1" applyFont="1" applyFill="1" applyBorder="1" applyAlignment="1" applyProtection="1">
      <alignment horizontal="right" vertical="top"/>
      <protection locked="0"/>
    </xf>
    <xf numFmtId="4" fontId="10" fillId="2" borderId="3" xfId="1" applyNumberFormat="1" applyFont="1" applyFill="1" applyBorder="1" applyAlignment="1" applyProtection="1">
      <alignment horizontal="right" vertical="top"/>
      <protection locked="0"/>
    </xf>
    <xf numFmtId="4" fontId="10" fillId="0" borderId="5" xfId="1" applyNumberFormat="1" applyFont="1" applyBorder="1" applyAlignment="1">
      <alignment horizontal="right" vertical="top"/>
    </xf>
    <xf numFmtId="4" fontId="8" fillId="3" borderId="3" xfId="0" applyNumberFormat="1" applyFont="1" applyFill="1" applyBorder="1" applyAlignment="1">
      <alignment horizontal="right" vertical="top"/>
    </xf>
    <xf numFmtId="4" fontId="7" fillId="3" borderId="5" xfId="0" applyNumberFormat="1" applyFont="1" applyFill="1" applyBorder="1" applyAlignment="1">
      <alignment horizontal="right" vertical="top" wrapText="1"/>
    </xf>
    <xf numFmtId="4" fontId="7" fillId="0" borderId="5" xfId="1" applyNumberFormat="1" applyFont="1" applyBorder="1" applyAlignment="1">
      <alignment horizontal="right" vertical="top"/>
    </xf>
    <xf numFmtId="4" fontId="7" fillId="0" borderId="3" xfId="1" applyNumberFormat="1" applyFont="1" applyBorder="1" applyAlignment="1">
      <alignment horizontal="right" vertical="top"/>
    </xf>
    <xf numFmtId="4" fontId="21" fillId="0" borderId="5" xfId="1" applyNumberFormat="1" applyFont="1" applyBorder="1" applyAlignment="1">
      <alignment horizontal="right" vertical="top"/>
    </xf>
    <xf numFmtId="0" fontId="39" fillId="0" borderId="0" xfId="0" applyFont="1" applyAlignment="1" applyProtection="1">
      <alignment horizontal="center"/>
      <protection hidden="1"/>
    </xf>
    <xf numFmtId="4" fontId="39" fillId="0" borderId="0" xfId="0" applyNumberFormat="1" applyFont="1" applyAlignment="1" applyProtection="1">
      <alignment horizontal="center" vertical="top" wrapText="1"/>
      <protection hidden="1"/>
    </xf>
    <xf numFmtId="3" fontId="39" fillId="0" borderId="0" xfId="0" applyNumberFormat="1" applyFont="1" applyAlignment="1" applyProtection="1">
      <alignment horizontal="center" vertical="top"/>
      <protection hidden="1"/>
    </xf>
    <xf numFmtId="0" fontId="38" fillId="0" borderId="0" xfId="0" applyFont="1" applyAlignment="1">
      <alignment vertical="center"/>
    </xf>
    <xf numFmtId="3" fontId="53" fillId="3" borderId="0" xfId="0" applyNumberFormat="1" applyFont="1" applyFill="1" applyAlignment="1">
      <alignment horizontal="center" vertical="center" wrapText="1"/>
    </xf>
    <xf numFmtId="4" fontId="39" fillId="3" borderId="0" xfId="0" applyNumberFormat="1" applyFont="1" applyFill="1" applyAlignment="1">
      <alignment horizontal="center"/>
    </xf>
    <xf numFmtId="3" fontId="39" fillId="3" borderId="0" xfId="0" applyNumberFormat="1" applyFont="1" applyFill="1" applyAlignment="1">
      <alignment horizontal="center"/>
    </xf>
    <xf numFmtId="0" fontId="56" fillId="3" borderId="0" xfId="1" applyFont="1" applyFill="1" applyAlignment="1" applyProtection="1">
      <alignment vertical="top" wrapText="1"/>
      <protection hidden="1"/>
    </xf>
    <xf numFmtId="0" fontId="55" fillId="3" borderId="0" xfId="1" applyFont="1" applyFill="1" applyAlignment="1" applyProtection="1">
      <alignment vertical="top" wrapText="1"/>
      <protection hidden="1"/>
    </xf>
    <xf numFmtId="4" fontId="57" fillId="3" borderId="0" xfId="1" applyNumberFormat="1" applyFont="1" applyFill="1" applyAlignment="1" applyProtection="1">
      <alignment vertical="top" wrapText="1"/>
      <protection hidden="1"/>
    </xf>
    <xf numFmtId="0" fontId="57" fillId="3" borderId="0" xfId="1" applyFont="1" applyFill="1" applyAlignment="1" applyProtection="1">
      <alignment vertical="top" wrapText="1"/>
      <protection hidden="1"/>
    </xf>
    <xf numFmtId="4" fontId="55" fillId="3" borderId="0" xfId="1" applyNumberFormat="1" applyFont="1" applyFill="1" applyAlignment="1" applyProtection="1">
      <alignment vertical="top" wrapText="1"/>
      <protection hidden="1"/>
    </xf>
    <xf numFmtId="0" fontId="57" fillId="0" borderId="0" xfId="1" applyFont="1" applyAlignment="1" applyProtection="1">
      <alignment vertical="top" wrapText="1"/>
      <protection hidden="1"/>
    </xf>
    <xf numFmtId="0" fontId="51" fillId="3" borderId="0" xfId="1" applyFont="1" applyFill="1" applyAlignment="1" applyProtection="1">
      <alignment vertical="top" wrapText="1"/>
      <protection hidden="1"/>
    </xf>
    <xf numFmtId="0" fontId="55" fillId="0" borderId="0" xfId="1" applyFont="1" applyAlignment="1" applyProtection="1">
      <alignment vertical="top" wrapText="1"/>
      <protection hidden="1"/>
    </xf>
    <xf numFmtId="4" fontId="42" fillId="0" borderId="3" xfId="0" applyNumberFormat="1" applyFont="1" applyBorder="1" applyAlignment="1">
      <alignment horizontal="center" vertical="center"/>
    </xf>
    <xf numFmtId="0" fontId="42" fillId="0" borderId="3" xfId="0" applyFont="1" applyBorder="1" applyAlignment="1">
      <alignment horizontal="center" vertical="center"/>
    </xf>
    <xf numFmtId="0" fontId="24" fillId="4" borderId="0" xfId="0" applyFont="1" applyFill="1"/>
    <xf numFmtId="0" fontId="38" fillId="0" borderId="18" xfId="0" applyFont="1" applyBorder="1" applyAlignment="1">
      <alignment horizontal="center" vertical="center" wrapText="1"/>
    </xf>
    <xf numFmtId="3" fontId="39" fillId="0" borderId="3" xfId="0" applyNumberFormat="1" applyFont="1" applyBorder="1" applyAlignment="1">
      <alignment horizontal="center" vertical="top" wrapText="1"/>
    </xf>
    <xf numFmtId="4" fontId="39" fillId="2" borderId="3" xfId="0" applyNumberFormat="1" applyFont="1" applyFill="1" applyBorder="1" applyAlignment="1" applyProtection="1">
      <alignment horizontal="right" vertical="center" wrapText="1"/>
      <protection locked="0"/>
    </xf>
    <xf numFmtId="3" fontId="39" fillId="4" borderId="3" xfId="0" applyNumberFormat="1" applyFont="1" applyFill="1" applyBorder="1" applyAlignment="1" applyProtection="1">
      <alignment horizontal="center"/>
      <protection hidden="1"/>
    </xf>
    <xf numFmtId="9" fontId="39" fillId="4" borderId="3" xfId="0" applyNumberFormat="1" applyFont="1" applyFill="1" applyBorder="1" applyAlignment="1" applyProtection="1">
      <alignment horizontal="center"/>
      <protection hidden="1"/>
    </xf>
    <xf numFmtId="0" fontId="46" fillId="0" borderId="0" xfId="1" applyFont="1" applyAlignment="1" applyProtection="1">
      <alignment vertical="top"/>
      <protection hidden="1"/>
    </xf>
    <xf numFmtId="49" fontId="17" fillId="0" borderId="0" xfId="1" applyNumberFormat="1" applyFont="1" applyAlignment="1" applyProtection="1">
      <alignment horizontal="center" vertical="top"/>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protection hidden="1"/>
    </xf>
    <xf numFmtId="4" fontId="17" fillId="3" borderId="0" xfId="1" applyNumberFormat="1" applyFont="1" applyFill="1" applyAlignment="1" applyProtection="1">
      <alignment horizontal="right" vertical="top"/>
      <protection hidden="1"/>
    </xf>
    <xf numFmtId="9" fontId="56" fillId="0" borderId="0" xfId="1" applyNumberFormat="1" applyFont="1" applyAlignment="1" applyProtection="1">
      <alignment vertical="top" wrapText="1"/>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0" fontId="7" fillId="3" borderId="3" xfId="1" applyFont="1" applyFill="1" applyBorder="1" applyAlignment="1">
      <alignment horizontal="left" vertical="top" wrapText="1"/>
    </xf>
    <xf numFmtId="0" fontId="54" fillId="0" borderId="0" xfId="0" applyFont="1" applyAlignment="1">
      <alignment horizontal="center" vertical="center"/>
    </xf>
    <xf numFmtId="0" fontId="9" fillId="3" borderId="12" xfId="0" applyFont="1" applyFill="1" applyBorder="1" applyAlignment="1">
      <alignment horizontal="center" vertical="center"/>
    </xf>
    <xf numFmtId="167" fontId="9" fillId="3" borderId="12" xfId="0" applyNumberFormat="1" applyFont="1" applyFill="1" applyBorder="1" applyAlignment="1">
      <alignment horizontal="center" vertical="center"/>
    </xf>
    <xf numFmtId="0" fontId="61" fillId="0" borderId="0" xfId="0" applyFont="1" applyAlignment="1">
      <alignment horizontal="center" vertical="center" wrapText="1"/>
    </xf>
    <xf numFmtId="0" fontId="61" fillId="0" borderId="22" xfId="0" applyFont="1" applyBorder="1" applyAlignment="1">
      <alignment horizontal="center" vertical="center" wrapText="1"/>
    </xf>
    <xf numFmtId="0" fontId="61" fillId="0" borderId="23" xfId="0" applyFont="1" applyBorder="1" applyAlignment="1">
      <alignment horizontal="center" vertical="center" wrapText="1"/>
    </xf>
    <xf numFmtId="0" fontId="61" fillId="0" borderId="24" xfId="0" applyFont="1" applyBorder="1" applyAlignment="1">
      <alignment horizontal="justify" vertical="center" wrapText="1"/>
    </xf>
    <xf numFmtId="0" fontId="61" fillId="0" borderId="25" xfId="0" applyFont="1" applyBorder="1" applyAlignment="1">
      <alignment horizontal="justify" vertical="center" wrapText="1"/>
    </xf>
    <xf numFmtId="0" fontId="62" fillId="0" borderId="26" xfId="0" applyFont="1" applyBorder="1" applyAlignment="1">
      <alignment horizontal="center" vertical="center" wrapText="1"/>
    </xf>
    <xf numFmtId="0" fontId="62" fillId="0" borderId="7" xfId="0" applyFont="1" applyBorder="1" applyAlignment="1">
      <alignment vertical="center" wrapText="1"/>
    </xf>
    <xf numFmtId="0" fontId="62" fillId="0" borderId="7" xfId="0" applyFont="1" applyBorder="1" applyAlignment="1">
      <alignment horizontal="justify" vertical="center" wrapText="1"/>
    </xf>
    <xf numFmtId="0" fontId="62" fillId="0" borderId="27" xfId="0" applyFont="1" applyBorder="1" applyAlignment="1">
      <alignment horizontal="justify" vertical="center" wrapText="1"/>
    </xf>
    <xf numFmtId="0" fontId="63" fillId="0" borderId="0" xfId="0" applyFont="1"/>
    <xf numFmtId="0" fontId="62" fillId="0" borderId="28" xfId="0"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horizontal="justify" vertical="center" wrapText="1"/>
    </xf>
    <xf numFmtId="0" fontId="62" fillId="0" borderId="29" xfId="0" applyFont="1" applyBorder="1" applyAlignment="1">
      <alignment horizontal="justify" vertical="center" wrapText="1"/>
    </xf>
    <xf numFmtId="0" fontId="62" fillId="0" borderId="3" xfId="0" applyFont="1" applyBorder="1" applyAlignment="1">
      <alignment vertical="center"/>
    </xf>
    <xf numFmtId="0" fontId="62" fillId="3" borderId="3" xfId="0" applyFont="1" applyFill="1" applyBorder="1" applyAlignment="1">
      <alignment vertical="center" wrapText="1"/>
    </xf>
    <xf numFmtId="0" fontId="62" fillId="0" borderId="3" xfId="0" applyFont="1" applyBorder="1" applyAlignment="1">
      <alignment horizontal="left" vertical="center" wrapText="1"/>
    </xf>
    <xf numFmtId="16" fontId="62" fillId="0" borderId="3" xfId="0" applyNumberFormat="1" applyFont="1" applyBorder="1" applyAlignment="1">
      <alignment horizontal="justify" vertical="center" wrapText="1"/>
    </xf>
    <xf numFmtId="16" fontId="62" fillId="0" borderId="29" xfId="0" applyNumberFormat="1" applyFont="1" applyBorder="1" applyAlignment="1">
      <alignment horizontal="justify" vertical="center" wrapText="1"/>
    </xf>
    <xf numFmtId="0" fontId="62" fillId="0" borderId="30" xfId="0" applyFont="1" applyBorder="1" applyAlignment="1">
      <alignment horizontal="center" vertical="center" wrapText="1"/>
    </xf>
    <xf numFmtId="0" fontId="62" fillId="0" borderId="31" xfId="0" applyFont="1" applyBorder="1" applyAlignment="1">
      <alignment horizontal="left" vertical="center" wrapText="1"/>
    </xf>
    <xf numFmtId="0" fontId="62" fillId="0" borderId="31" xfId="0" applyFont="1" applyBorder="1" applyAlignment="1">
      <alignment horizontal="justify" vertical="center" wrapText="1"/>
    </xf>
    <xf numFmtId="16" fontId="62" fillId="0" borderId="32" xfId="0" applyNumberFormat="1" applyFont="1" applyBorder="1" applyAlignment="1">
      <alignment horizontal="justify" vertical="center" wrapText="1"/>
    </xf>
    <xf numFmtId="0" fontId="64" fillId="0" borderId="0" xfId="0" applyFont="1" applyAlignment="1">
      <alignment wrapText="1"/>
    </xf>
    <xf numFmtId="0" fontId="64" fillId="0" borderId="0" xfId="0" applyFont="1" applyAlignment="1">
      <alignment horizontal="center" vertical="center" wrapText="1"/>
    </xf>
    <xf numFmtId="0" fontId="12" fillId="3" borderId="11" xfId="1" applyFont="1" applyFill="1" applyBorder="1" applyAlignment="1">
      <alignment vertical="top" wrapText="1"/>
    </xf>
    <xf numFmtId="4" fontId="7" fillId="0" borderId="7" xfId="1" applyNumberFormat="1" applyFont="1" applyBorder="1" applyAlignment="1">
      <alignment vertical="distributed"/>
    </xf>
    <xf numFmtId="10" fontId="7" fillId="3" borderId="0" xfId="1" applyNumberFormat="1" applyFont="1" applyFill="1" applyAlignment="1">
      <alignment horizontal="right" vertical="top"/>
    </xf>
    <xf numFmtId="4" fontId="7" fillId="3" borderId="0" xfId="1" applyNumberFormat="1" applyFont="1" applyFill="1" applyAlignment="1">
      <alignment horizontal="right" vertical="top"/>
    </xf>
    <xf numFmtId="0" fontId="65" fillId="0" borderId="0" xfId="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7" fillId="0" borderId="0" xfId="1" applyFont="1" applyAlignment="1">
      <alignment vertical="top" wrapText="1"/>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4" fontId="8" fillId="0" borderId="0" xfId="1" applyNumberFormat="1" applyFont="1" applyAlignment="1">
      <alignment horizontal="right" vertical="top"/>
    </xf>
    <xf numFmtId="0" fontId="8" fillId="8" borderId="12" xfId="9" applyFont="1" applyFill="1" applyBorder="1" applyAlignment="1">
      <alignment horizontal="left" vertical="center" wrapText="1"/>
    </xf>
    <xf numFmtId="4" fontId="7" fillId="8" borderId="12" xfId="0" applyNumberFormat="1" applyFont="1" applyFill="1" applyBorder="1"/>
    <xf numFmtId="0" fontId="8" fillId="11" borderId="3" xfId="9" applyFont="1" applyFill="1" applyBorder="1" applyAlignment="1">
      <alignment vertical="center" wrapText="1"/>
    </xf>
    <xf numFmtId="4" fontId="7" fillId="11" borderId="3" xfId="0" applyNumberFormat="1" applyFont="1" applyFill="1" applyBorder="1"/>
    <xf numFmtId="0" fontId="7" fillId="0" borderId="0" xfId="0" applyFont="1" applyAlignment="1" applyProtection="1">
      <alignment vertical="top" wrapText="1"/>
      <protection hidden="1"/>
    </xf>
    <xf numFmtId="0" fontId="7" fillId="0" borderId="0" xfId="0" applyFont="1" applyAlignment="1" applyProtection="1">
      <alignment horizontal="left" vertical="center" wrapText="1"/>
      <protection hidden="1"/>
    </xf>
    <xf numFmtId="0" fontId="8" fillId="3" borderId="3" xfId="0" applyFont="1" applyFill="1" applyBorder="1" applyAlignment="1" applyProtection="1">
      <alignment horizontal="center" vertical="center"/>
      <protection hidden="1"/>
    </xf>
    <xf numFmtId="0" fontId="7" fillId="0" borderId="0" xfId="0" applyFont="1" applyProtection="1">
      <protection hidden="1"/>
    </xf>
    <xf numFmtId="0" fontId="7" fillId="0" borderId="0" xfId="0" applyFont="1" applyAlignment="1" applyProtection="1">
      <alignment wrapText="1"/>
      <protection hidden="1"/>
    </xf>
    <xf numFmtId="0" fontId="7" fillId="0" borderId="3" xfId="0" applyFont="1" applyBorder="1" applyAlignment="1" applyProtection="1">
      <alignment wrapText="1"/>
      <protection hidden="1"/>
    </xf>
    <xf numFmtId="4" fontId="7" fillId="0" borderId="3" xfId="0" applyNumberFormat="1" applyFont="1" applyBorder="1" applyAlignment="1" applyProtection="1">
      <alignment wrapText="1"/>
      <protection hidden="1"/>
    </xf>
    <xf numFmtId="3" fontId="39" fillId="0" borderId="3" xfId="0" applyNumberFormat="1" applyFont="1" applyBorder="1" applyAlignment="1" applyProtection="1">
      <alignment horizontal="right"/>
      <protection hidden="1"/>
    </xf>
    <xf numFmtId="3" fontId="40" fillId="4" borderId="3" xfId="0" applyNumberFormat="1" applyFont="1" applyFill="1" applyBorder="1" applyAlignment="1" applyProtection="1">
      <alignment horizontal="right"/>
      <protection hidden="1"/>
    </xf>
    <xf numFmtId="4" fontId="39" fillId="0" borderId="3" xfId="0" applyNumberFormat="1" applyFont="1" applyBorder="1" applyAlignment="1" applyProtection="1">
      <alignment horizontal="center"/>
      <protection hidden="1"/>
    </xf>
    <xf numFmtId="4" fontId="39" fillId="0" borderId="3" xfId="0" applyNumberFormat="1" applyFont="1" applyBorder="1" applyProtection="1">
      <protection hidden="1"/>
    </xf>
    <xf numFmtId="0" fontId="54" fillId="0" borderId="0" xfId="0" applyFont="1"/>
    <xf numFmtId="0" fontId="7" fillId="0" borderId="6" xfId="0" applyFont="1" applyBorder="1" applyAlignment="1">
      <alignment wrapText="1"/>
    </xf>
    <xf numFmtId="9" fontId="55" fillId="0" borderId="0" xfId="1" applyNumberFormat="1" applyFont="1" applyAlignment="1" applyProtection="1">
      <alignment vertical="top" wrapText="1"/>
      <protection hidden="1"/>
    </xf>
    <xf numFmtId="9" fontId="16"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0" fontId="46" fillId="3" borderId="3" xfId="1" applyFont="1" applyFill="1" applyBorder="1" applyAlignment="1" applyProtection="1">
      <alignment horizontal="center" vertical="top"/>
      <protection hidden="1"/>
    </xf>
    <xf numFmtId="4" fontId="9" fillId="3" borderId="5" xfId="0" applyNumberFormat="1" applyFont="1" applyFill="1" applyBorder="1" applyAlignment="1">
      <alignment horizontal="right" vertical="top"/>
    </xf>
    <xf numFmtId="3" fontId="24" fillId="0" borderId="0" xfId="0" applyNumberFormat="1" applyFont="1"/>
    <xf numFmtId="0" fontId="10" fillId="0" borderId="3" xfId="1" applyFont="1" applyBorder="1" applyAlignment="1">
      <alignment horizontal="center" vertical="center"/>
    </xf>
    <xf numFmtId="0" fontId="21" fillId="3" borderId="3" xfId="1" applyFont="1" applyFill="1" applyBorder="1" applyAlignment="1">
      <alignment horizontal="center" vertical="center"/>
    </xf>
    <xf numFmtId="0" fontId="21" fillId="3" borderId="3" xfId="1" applyFont="1" applyFill="1" applyBorder="1" applyAlignment="1">
      <alignment vertical="top"/>
    </xf>
    <xf numFmtId="0" fontId="7" fillId="0" borderId="3" xfId="1" applyFont="1" applyBorder="1" applyAlignment="1">
      <alignment horizontal="center" vertical="top"/>
    </xf>
    <xf numFmtId="0" fontId="7" fillId="0" borderId="3" xfId="1" applyFont="1" applyBorder="1" applyAlignment="1">
      <alignment vertical="top"/>
    </xf>
    <xf numFmtId="0" fontId="10" fillId="3" borderId="3" xfId="1" applyFont="1" applyFill="1" applyBorder="1" applyAlignment="1">
      <alignment horizontal="center" vertical="top"/>
    </xf>
    <xf numFmtId="0" fontId="7" fillId="3" borderId="3" xfId="1" applyFont="1" applyFill="1" applyBorder="1" applyAlignment="1">
      <alignment horizontal="center" vertical="top"/>
    </xf>
    <xf numFmtId="0" fontId="9" fillId="0" borderId="3" xfId="1" applyFont="1" applyBorder="1" applyAlignment="1">
      <alignment vertical="top"/>
    </xf>
    <xf numFmtId="0" fontId="22" fillId="3" borderId="3" xfId="1" applyFont="1" applyFill="1" applyBorder="1" applyAlignment="1">
      <alignment vertical="top"/>
    </xf>
    <xf numFmtId="3" fontId="39" fillId="0" borderId="3" xfId="0" applyNumberFormat="1" applyFont="1" applyBorder="1" applyAlignment="1" applyProtection="1">
      <alignment horizontal="center" vertical="center"/>
      <protection hidden="1"/>
    </xf>
    <xf numFmtId="3" fontId="39" fillId="0" borderId="3" xfId="0" applyNumberFormat="1" applyFont="1" applyBorder="1" applyAlignment="1" applyProtection="1">
      <alignment vertical="top" wrapText="1"/>
      <protection hidden="1"/>
    </xf>
    <xf numFmtId="3" fontId="7" fillId="2" borderId="3" xfId="0" applyNumberFormat="1" applyFont="1" applyFill="1" applyBorder="1" applyAlignment="1" applyProtection="1">
      <alignment horizontal="right" vertical="center" wrapText="1"/>
      <protection hidden="1"/>
    </xf>
    <xf numFmtId="0" fontId="50" fillId="0" borderId="3" xfId="1" applyFont="1" applyBorder="1" applyAlignment="1">
      <alignment vertical="top"/>
    </xf>
    <xf numFmtId="0" fontId="50" fillId="0" borderId="4" xfId="1" applyFont="1" applyBorder="1" applyAlignment="1">
      <alignment vertical="top"/>
    </xf>
    <xf numFmtId="4" fontId="47" fillId="0" borderId="3" xfId="1" applyNumberFormat="1" applyFont="1" applyBorder="1" applyAlignment="1">
      <alignment horizontal="center" vertical="center" wrapText="1"/>
    </xf>
    <xf numFmtId="0" fontId="50" fillId="0" borderId="3" xfId="1" applyFont="1" applyBorder="1" applyAlignment="1">
      <alignment horizontal="center" vertical="top"/>
    </xf>
    <xf numFmtId="0" fontId="50" fillId="3" borderId="3" xfId="1" applyFont="1" applyFill="1" applyBorder="1" applyAlignment="1">
      <alignment horizontal="left" vertical="top" wrapText="1"/>
    </xf>
    <xf numFmtId="0" fontId="50" fillId="0" borderId="3" xfId="1" applyFont="1" applyBorder="1" applyAlignment="1">
      <alignment horizontal="left" vertical="top" wrapText="1"/>
    </xf>
    <xf numFmtId="4" fontId="66" fillId="3" borderId="3" xfId="1" applyNumberFormat="1" applyFont="1" applyFill="1" applyBorder="1" applyAlignment="1">
      <alignment horizontal="right" vertical="top"/>
    </xf>
    <xf numFmtId="0" fontId="66" fillId="3" borderId="3" xfId="1" applyFont="1" applyFill="1" applyBorder="1" applyAlignment="1">
      <alignment horizontal="center" vertical="top"/>
    </xf>
    <xf numFmtId="0" fontId="65" fillId="0" borderId="3" xfId="1" applyFont="1" applyBorder="1" applyAlignment="1">
      <alignment horizontal="left" vertical="top" wrapText="1"/>
    </xf>
    <xf numFmtId="0" fontId="50" fillId="0" borderId="3" xfId="1" applyFont="1" applyBorder="1" applyAlignment="1">
      <alignment horizontal="center" vertical="center"/>
    </xf>
    <xf numFmtId="0" fontId="65" fillId="0" borderId="3" xfId="1" applyFont="1" applyBorder="1" applyAlignment="1">
      <alignment horizontal="center" vertical="center"/>
    </xf>
    <xf numFmtId="0" fontId="65" fillId="0" borderId="3" xfId="1" applyFont="1" applyBorder="1" applyAlignment="1">
      <alignment horizontal="left" vertical="center" wrapText="1"/>
    </xf>
    <xf numFmtId="0" fontId="65" fillId="3" borderId="3" xfId="1" applyFont="1" applyFill="1" applyBorder="1" applyAlignment="1">
      <alignment horizontal="left" vertical="top" wrapText="1"/>
    </xf>
    <xf numFmtId="0" fontId="65" fillId="0" borderId="3" xfId="1" applyFont="1" applyBorder="1" applyAlignment="1">
      <alignment horizontal="center" vertical="top"/>
    </xf>
    <xf numFmtId="0" fontId="65" fillId="0" borderId="3" xfId="1" applyFont="1" applyBorder="1" applyAlignment="1">
      <alignment horizontal="left" vertical="top"/>
    </xf>
    <xf numFmtId="0" fontId="66" fillId="3" borderId="3" xfId="1" applyFont="1" applyFill="1" applyBorder="1" applyAlignment="1">
      <alignment horizontal="left" vertical="top"/>
    </xf>
    <xf numFmtId="0" fontId="66" fillId="3" borderId="3" xfId="1" applyFont="1" applyFill="1" applyBorder="1" applyAlignment="1">
      <alignment horizontal="left" vertical="top" wrapText="1"/>
    </xf>
    <xf numFmtId="0" fontId="50" fillId="0" borderId="3" xfId="1" applyFont="1" applyBorder="1" applyAlignment="1">
      <alignment horizontal="left" vertical="top"/>
    </xf>
    <xf numFmtId="0" fontId="66" fillId="4" borderId="3" xfId="1" applyFont="1" applyFill="1" applyBorder="1" applyAlignment="1">
      <alignment horizontal="center" vertical="top"/>
    </xf>
    <xf numFmtId="0" fontId="50" fillId="3" borderId="3" xfId="1" applyFont="1" applyFill="1" applyBorder="1" applyAlignment="1">
      <alignment horizontal="center" vertical="top"/>
    </xf>
    <xf numFmtId="0" fontId="66" fillId="3" borderId="3" xfId="1" applyFont="1" applyFill="1" applyBorder="1" applyAlignment="1" applyProtection="1">
      <alignment horizontal="center" vertical="top"/>
      <protection hidden="1"/>
    </xf>
    <xf numFmtId="0" fontId="67" fillId="0" borderId="3" xfId="1" applyFont="1" applyBorder="1" applyAlignment="1" applyProtection="1">
      <alignment horizontal="center" vertical="top"/>
      <protection hidden="1"/>
    </xf>
    <xf numFmtId="0" fontId="47" fillId="0" borderId="3" xfId="1" applyFont="1" applyBorder="1" applyAlignment="1" applyProtection="1">
      <alignment horizontal="center" vertical="top"/>
      <protection hidden="1"/>
    </xf>
    <xf numFmtId="0" fontId="68" fillId="4" borderId="3" xfId="1" applyFont="1" applyFill="1" applyBorder="1" applyAlignment="1" applyProtection="1">
      <alignment horizontal="center" vertical="top"/>
      <protection hidden="1"/>
    </xf>
    <xf numFmtId="0" fontId="23" fillId="3" borderId="0" xfId="1" applyFont="1" applyFill="1" applyAlignment="1" applyProtection="1">
      <alignment vertical="top" wrapText="1"/>
      <protection hidden="1"/>
    </xf>
    <xf numFmtId="0" fontId="68" fillId="3" borderId="3" xfId="1" applyFont="1" applyFill="1" applyBorder="1" applyAlignment="1" applyProtection="1">
      <alignment horizontal="center" vertical="top"/>
      <protection hidden="1"/>
    </xf>
    <xf numFmtId="0" fontId="68" fillId="3" borderId="0" xfId="1" applyFont="1" applyFill="1" applyAlignment="1" applyProtection="1">
      <alignment horizontal="center" vertical="top"/>
      <protection hidden="1"/>
    </xf>
    <xf numFmtId="0" fontId="23" fillId="0" borderId="0" xfId="1" applyFont="1" applyAlignment="1" applyProtection="1">
      <alignment vertical="top"/>
      <protection hidden="1"/>
    </xf>
    <xf numFmtId="4" fontId="65" fillId="0" borderId="0" xfId="1" applyNumberFormat="1" applyFont="1" applyAlignment="1" applyProtection="1">
      <alignment vertical="top"/>
      <protection hidden="1"/>
    </xf>
    <xf numFmtId="0" fontId="65" fillId="0" borderId="0" xfId="1" applyFont="1" applyAlignment="1" applyProtection="1">
      <alignment vertical="top"/>
      <protection hidden="1"/>
    </xf>
    <xf numFmtId="4" fontId="23" fillId="0" borderId="0" xfId="1" applyNumberFormat="1" applyFont="1" applyAlignment="1" applyProtection="1">
      <alignment vertical="top"/>
      <protection hidden="1"/>
    </xf>
    <xf numFmtId="0" fontId="46" fillId="3" borderId="0" xfId="1" applyFont="1" applyFill="1" applyAlignment="1">
      <alignment vertical="top"/>
    </xf>
    <xf numFmtId="3" fontId="46" fillId="3" borderId="0" xfId="1" applyNumberFormat="1" applyFont="1" applyFill="1" applyAlignment="1">
      <alignment vertical="top"/>
    </xf>
    <xf numFmtId="9" fontId="46" fillId="3" borderId="0" xfId="1" applyNumberFormat="1" applyFont="1" applyFill="1" applyAlignment="1">
      <alignment vertical="top"/>
    </xf>
    <xf numFmtId="4" fontId="46" fillId="3" borderId="0" xfId="1" applyNumberFormat="1" applyFont="1" applyFill="1" applyAlignment="1">
      <alignment vertical="top"/>
    </xf>
    <xf numFmtId="0" fontId="65" fillId="3" borderId="0" xfId="1" applyFont="1" applyFill="1" applyAlignment="1">
      <alignment vertical="top"/>
    </xf>
    <xf numFmtId="9" fontId="65" fillId="3" borderId="0" xfId="1" applyNumberFormat="1" applyFont="1" applyFill="1" applyAlignment="1">
      <alignment vertical="top"/>
    </xf>
    <xf numFmtId="4" fontId="46" fillId="3" borderId="0" xfId="1" applyNumberFormat="1" applyFont="1" applyFill="1" applyAlignment="1" applyProtection="1">
      <alignment vertical="top"/>
      <protection hidden="1"/>
    </xf>
    <xf numFmtId="9" fontId="46" fillId="3" borderId="0" xfId="1" applyNumberFormat="1" applyFont="1" applyFill="1" applyAlignment="1" applyProtection="1">
      <alignment vertical="top"/>
      <protection hidden="1"/>
    </xf>
    <xf numFmtId="4" fontId="65" fillId="3" borderId="0" xfId="1" applyNumberFormat="1" applyFont="1" applyFill="1" applyAlignment="1">
      <alignment vertical="top"/>
    </xf>
    <xf numFmtId="0" fontId="50" fillId="0" borderId="0" xfId="1" applyFont="1" applyAlignment="1">
      <alignment vertical="top"/>
    </xf>
    <xf numFmtId="0" fontId="25" fillId="0" borderId="0" xfId="0" applyFont="1" applyAlignment="1">
      <alignment vertical="top" wrapText="1"/>
    </xf>
    <xf numFmtId="0" fontId="58" fillId="0" borderId="0" xfId="13" applyAlignment="1">
      <alignment horizontal="left" vertical="top" wrapText="1"/>
    </xf>
    <xf numFmtId="0" fontId="29" fillId="0" borderId="0" xfId="0" applyFont="1" applyAlignment="1">
      <alignment horizontal="left" vertical="top" wrapText="1"/>
    </xf>
    <xf numFmtId="0" fontId="25" fillId="0" borderId="0" xfId="0" applyFont="1" applyAlignment="1">
      <alignment horizontal="left" vertical="top" wrapText="1"/>
    </xf>
    <xf numFmtId="0" fontId="29" fillId="3" borderId="0" xfId="0" applyFont="1" applyFill="1" applyAlignment="1">
      <alignment horizontal="left" vertical="top" wrapText="1"/>
    </xf>
    <xf numFmtId="0" fontId="38" fillId="0" borderId="0" xfId="0" applyFont="1" applyAlignment="1">
      <alignment vertical="top" wrapText="1"/>
    </xf>
    <xf numFmtId="0" fontId="24" fillId="0" borderId="0" xfId="0" applyFont="1" applyAlignment="1">
      <alignment horizontal="left" vertical="top" wrapText="1"/>
    </xf>
    <xf numFmtId="0" fontId="10" fillId="3" borderId="0" xfId="0" applyFont="1" applyFill="1" applyAlignment="1">
      <alignment horizontal="left" vertical="center" wrapText="1"/>
    </xf>
    <xf numFmtId="0" fontId="28" fillId="0" borderId="0" xfId="1" applyFont="1" applyAlignment="1">
      <alignment horizontal="left" vertical="top" wrapText="1"/>
    </xf>
    <xf numFmtId="0" fontId="25" fillId="0" borderId="0" xfId="1" applyFont="1" applyAlignment="1">
      <alignment horizontal="left" vertical="top" wrapText="1"/>
    </xf>
    <xf numFmtId="0" fontId="60" fillId="0" borderId="14" xfId="0" applyFont="1" applyBorder="1" applyAlignment="1">
      <alignment horizontal="center" vertical="center" wrapText="1"/>
    </xf>
    <xf numFmtId="4" fontId="8" fillId="0" borderId="3" xfId="1" applyNumberFormat="1" applyFont="1" applyBorder="1" applyAlignment="1">
      <alignment horizontal="center" vertical="center" wrapText="1"/>
    </xf>
    <xf numFmtId="0" fontId="65" fillId="0" borderId="12" xfId="1" applyFont="1" applyBorder="1" applyAlignment="1">
      <alignment horizontal="center" vertical="top"/>
    </xf>
    <xf numFmtId="0" fontId="65" fillId="0" borderId="7" xfId="1" applyFont="1" applyBorder="1" applyAlignment="1">
      <alignment horizontal="center" vertical="top"/>
    </xf>
    <xf numFmtId="0" fontId="65" fillId="0" borderId="12" xfId="1" applyFont="1" applyBorder="1" applyAlignment="1">
      <alignment horizontal="center" vertical="top" wrapText="1"/>
    </xf>
    <xf numFmtId="0" fontId="65" fillId="0" borderId="7" xfId="1" applyFont="1" applyBorder="1" applyAlignment="1">
      <alignment horizontal="center" vertical="top" wrapText="1"/>
    </xf>
    <xf numFmtId="0" fontId="51" fillId="3" borderId="4" xfId="1" applyFont="1" applyFill="1" applyBorder="1" applyAlignment="1" applyProtection="1">
      <alignment horizontal="left" vertical="center" wrapText="1"/>
      <protection hidden="1"/>
    </xf>
    <xf numFmtId="0" fontId="51" fillId="3" borderId="2" xfId="1" applyFont="1" applyFill="1" applyBorder="1" applyAlignment="1" applyProtection="1">
      <alignment horizontal="left" vertical="center" wrapText="1"/>
      <protection hidden="1"/>
    </xf>
    <xf numFmtId="0" fontId="51" fillId="3" borderId="5" xfId="1" applyFont="1" applyFill="1" applyBorder="1" applyAlignment="1" applyProtection="1">
      <alignment horizontal="left" vertical="center" wrapText="1"/>
      <protection hidden="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9" fillId="0" borderId="5" xfId="1" applyFont="1" applyBorder="1" applyAlignment="1">
      <alignment horizontal="center" vertical="top"/>
    </xf>
    <xf numFmtId="0" fontId="9" fillId="0" borderId="3" xfId="1" applyFont="1" applyBorder="1" applyAlignment="1">
      <alignment horizontal="center" vertical="top"/>
    </xf>
    <xf numFmtId="0" fontId="9" fillId="0" borderId="20" xfId="1" applyFont="1" applyBorder="1" applyAlignment="1">
      <alignment horizontal="center" vertical="top"/>
    </xf>
    <xf numFmtId="4" fontId="8" fillId="0" borderId="12" xfId="1" applyNumberFormat="1" applyFont="1" applyBorder="1" applyAlignment="1">
      <alignment horizontal="center" vertical="center" wrapText="1"/>
    </xf>
    <xf numFmtId="4" fontId="8" fillId="0" borderId="7" xfId="1" applyNumberFormat="1" applyFont="1" applyBorder="1" applyAlignment="1">
      <alignment horizontal="center" vertical="center" wrapText="1"/>
    </xf>
    <xf numFmtId="0" fontId="51" fillId="3" borderId="3" xfId="1" applyFont="1" applyFill="1" applyBorder="1" applyAlignment="1" applyProtection="1">
      <alignment horizontal="left" vertical="center" wrapText="1"/>
      <protection hidden="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49" fontId="7" fillId="0" borderId="0" xfId="1" applyNumberFormat="1" applyFont="1" applyAlignment="1">
      <alignment horizontal="center" vertical="top"/>
    </xf>
    <xf numFmtId="49" fontId="7" fillId="0" borderId="1" xfId="1" applyNumberFormat="1" applyFont="1" applyBorder="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50" fillId="0" borderId="12" xfId="1" applyFont="1" applyBorder="1" applyAlignment="1">
      <alignment horizontal="left" vertical="top" wrapText="1"/>
    </xf>
    <xf numFmtId="0" fontId="50" fillId="0" borderId="9" xfId="1" applyFont="1" applyBorder="1" applyAlignment="1">
      <alignment horizontal="left" vertical="top" wrapText="1"/>
    </xf>
    <xf numFmtId="0" fontId="50" fillId="0" borderId="7" xfId="1" applyFont="1" applyBorder="1" applyAlignment="1">
      <alignment horizontal="left" vertical="top" wrapText="1"/>
    </xf>
    <xf numFmtId="0" fontId="59" fillId="0" borderId="0" xfId="1" applyFont="1" applyAlignment="1" applyProtection="1">
      <alignment horizontal="left" vertical="top" wrapText="1"/>
      <protection hidden="1"/>
    </xf>
    <xf numFmtId="0" fontId="61" fillId="0" borderId="0" xfId="0" applyFont="1" applyAlignment="1">
      <alignment horizontal="right" vertical="top" wrapText="1"/>
    </xf>
    <xf numFmtId="0" fontId="61" fillId="0" borderId="0" xfId="0" applyFont="1" applyAlignment="1">
      <alignment horizontal="center" vertical="center" wrapText="1"/>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12" xfId="7" applyFont="1" applyFill="1" applyBorder="1" applyAlignment="1">
      <alignment horizontal="center" vertical="center" wrapText="1"/>
    </xf>
    <xf numFmtId="0" fontId="8" fillId="6" borderId="7" xfId="7" applyFont="1" applyFill="1" applyBorder="1" applyAlignment="1">
      <alignment horizontal="center" vertical="center" wrapText="1"/>
    </xf>
    <xf numFmtId="0" fontId="8" fillId="7" borderId="12" xfId="9" applyFont="1" applyFill="1" applyBorder="1" applyAlignment="1">
      <alignment horizontal="left" vertical="center" wrapText="1"/>
    </xf>
    <xf numFmtId="0" fontId="8" fillId="7" borderId="9" xfId="9" applyFont="1" applyFill="1" applyBorder="1" applyAlignment="1">
      <alignment horizontal="left" vertical="center" wrapText="1"/>
    </xf>
    <xf numFmtId="0" fontId="8" fillId="7" borderId="7" xfId="9" applyFont="1" applyFill="1" applyBorder="1" applyAlignment="1">
      <alignment horizontal="left"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8" borderId="12" xfId="9" applyFont="1" applyFill="1" applyBorder="1" applyAlignment="1">
      <alignment horizontal="center" vertical="center" wrapText="1"/>
    </xf>
    <xf numFmtId="0" fontId="8" fillId="8" borderId="9" xfId="9" applyFont="1" applyFill="1" applyBorder="1" applyAlignment="1">
      <alignment horizontal="center" vertical="center" wrapText="1"/>
    </xf>
    <xf numFmtId="0" fontId="40" fillId="4" borderId="1" xfId="0" applyFont="1" applyFill="1" applyBorder="1" applyAlignment="1">
      <alignment horizontal="center" vertical="distributed" wrapText="1"/>
    </xf>
    <xf numFmtId="0" fontId="40" fillId="0" borderId="3" xfId="0" applyFont="1" applyBorder="1" applyAlignment="1">
      <alignment horizontal="left" vertical="distributed" wrapText="1"/>
    </xf>
    <xf numFmtId="4" fontId="39" fillId="0" borderId="3" xfId="0" applyNumberFormat="1" applyFont="1" applyBorder="1" applyAlignment="1">
      <alignment horizontal="center" vertical="distributed"/>
    </xf>
    <xf numFmtId="0" fontId="43"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7" fillId="0" borderId="4" xfId="0" applyNumberFormat="1" applyFont="1" applyBorder="1" applyAlignment="1" applyProtection="1">
      <alignment horizontal="center" wrapText="1"/>
      <protection hidden="1"/>
    </xf>
    <xf numFmtId="4" fontId="7" fillId="0" borderId="5" xfId="0" applyNumberFormat="1" applyFont="1" applyBorder="1" applyAlignment="1" applyProtection="1">
      <alignment horizontal="center" wrapText="1"/>
      <protection hidden="1"/>
    </xf>
    <xf numFmtId="0" fontId="9" fillId="3" borderId="21" xfId="0" applyFont="1" applyFill="1" applyBorder="1" applyAlignment="1">
      <alignment horizontal="center" vertical="center"/>
    </xf>
    <xf numFmtId="0" fontId="9" fillId="3" borderId="20" xfId="0" applyFont="1" applyFill="1" applyBorder="1" applyAlignment="1">
      <alignment horizontal="center" vertical="center"/>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cellXfs>
  <cellStyles count="14">
    <cellStyle name="Hyperlink" xfId="13"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ommission.europa.eu/funding-tenders/procedures-guidelines-tenders/information-contractors-and-beneficiaries/exchange-rate-inforeuro_ro" TargetMode="External"/><Relationship Id="rId1" Type="http://schemas.openxmlformats.org/officeDocument/2006/relationships/hyperlink" Target="https://competition-policy.ec.europa.eu/state-aid/legislation/reference-discount-rates-and-recovery-interest-rates/reference-and-discount-rates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189"/>
  <sheetViews>
    <sheetView zoomScaleNormal="100" workbookViewId="0">
      <selection activeCell="R53" sqref="R53"/>
    </sheetView>
  </sheetViews>
  <sheetFormatPr defaultColWidth="8.88671875" defaultRowHeight="12.6" x14ac:dyDescent="0.25"/>
  <cols>
    <col min="1" max="1" width="3.6640625" style="26" customWidth="1"/>
    <col min="2" max="2" width="20.5546875" style="26" customWidth="1"/>
    <col min="3" max="4" width="8.88671875" style="26"/>
    <col min="5" max="5" width="14.5546875" style="26" customWidth="1"/>
    <col min="6" max="6" width="4.6640625" style="26" customWidth="1"/>
    <col min="7" max="10" width="8.88671875" style="26"/>
    <col min="11" max="11" width="12.5546875" style="26" bestFit="1" customWidth="1"/>
    <col min="12" max="12" width="11.33203125" style="26" bestFit="1" customWidth="1"/>
    <col min="13" max="15" width="8.88671875" style="26"/>
    <col min="16" max="16" width="8.44140625" style="26" customWidth="1"/>
    <col min="17" max="16384" width="8.88671875" style="26"/>
  </cols>
  <sheetData>
    <row r="1" spans="1:16" x14ac:dyDescent="0.25">
      <c r="A1" s="25" t="s">
        <v>209</v>
      </c>
    </row>
    <row r="3" spans="1:16" ht="15.6" customHeight="1" x14ac:dyDescent="0.25">
      <c r="A3" s="28"/>
      <c r="B3" s="26" t="s">
        <v>211</v>
      </c>
    </row>
    <row r="4" spans="1:16" ht="15.6" customHeight="1" x14ac:dyDescent="0.25">
      <c r="A4" s="28"/>
      <c r="B4" s="26" t="s">
        <v>203</v>
      </c>
    </row>
    <row r="5" spans="1:16" ht="28.95" customHeight="1" x14ac:dyDescent="0.25">
      <c r="A5" s="28"/>
      <c r="B5" s="448" t="s">
        <v>204</v>
      </c>
      <c r="C5" s="448"/>
      <c r="D5" s="448"/>
      <c r="E5" s="448"/>
      <c r="F5" s="448"/>
      <c r="G5" s="448"/>
      <c r="H5" s="448"/>
      <c r="I5" s="448"/>
      <c r="J5" s="448"/>
      <c r="K5" s="448"/>
      <c r="L5" s="448"/>
      <c r="M5" s="448"/>
      <c r="N5" s="448"/>
      <c r="O5" s="28"/>
    </row>
    <row r="6" spans="1:16" ht="6" customHeight="1" x14ac:dyDescent="0.25">
      <c r="A6" s="28"/>
      <c r="B6" s="29"/>
      <c r="C6" s="29"/>
      <c r="D6" s="29"/>
      <c r="E6" s="29"/>
      <c r="F6" s="29"/>
      <c r="G6" s="29"/>
      <c r="H6" s="29"/>
      <c r="I6" s="29"/>
      <c r="J6" s="29"/>
      <c r="K6" s="29"/>
      <c r="L6" s="29"/>
      <c r="M6" s="29"/>
      <c r="N6" s="29"/>
      <c r="O6" s="28"/>
    </row>
    <row r="7" spans="1:16" s="214" customFormat="1" ht="36.6" customHeight="1" x14ac:dyDescent="0.25">
      <c r="A7" s="213"/>
      <c r="B7" s="449" t="s">
        <v>550</v>
      </c>
      <c r="C7" s="449"/>
      <c r="D7" s="449"/>
      <c r="E7" s="449"/>
      <c r="F7" s="449"/>
      <c r="G7" s="449"/>
      <c r="H7" s="449"/>
      <c r="I7" s="449"/>
      <c r="J7" s="449"/>
      <c r="K7" s="449"/>
      <c r="L7" s="449"/>
      <c r="M7" s="449"/>
      <c r="N7" s="449"/>
      <c r="O7" s="449"/>
    </row>
    <row r="8" spans="1:16" s="31" customFormat="1" x14ac:dyDescent="0.25">
      <c r="A8" s="30"/>
      <c r="B8" s="447" t="s">
        <v>212</v>
      </c>
      <c r="C8" s="447"/>
      <c r="D8" s="447"/>
      <c r="E8" s="447"/>
      <c r="F8" s="447"/>
      <c r="G8" s="447"/>
      <c r="H8" s="447"/>
      <c r="I8" s="447"/>
      <c r="J8" s="447"/>
      <c r="K8" s="447"/>
      <c r="L8" s="447"/>
      <c r="M8" s="447"/>
      <c r="N8" s="447"/>
      <c r="O8" s="447"/>
    </row>
    <row r="9" spans="1:16" ht="19.95" customHeight="1" x14ac:dyDescent="0.25">
      <c r="A9" s="28"/>
      <c r="B9" s="448" t="s">
        <v>205</v>
      </c>
      <c r="C9" s="448"/>
      <c r="D9" s="448"/>
      <c r="E9" s="448"/>
      <c r="F9" s="448"/>
      <c r="G9" s="448"/>
      <c r="H9" s="448"/>
      <c r="I9" s="448"/>
      <c r="J9" s="448"/>
      <c r="K9" s="448"/>
      <c r="L9" s="448"/>
      <c r="M9" s="448"/>
      <c r="N9" s="448"/>
      <c r="O9" s="28"/>
    </row>
    <row r="10" spans="1:16" ht="12.6" hidden="1" customHeight="1" x14ac:dyDescent="0.25">
      <c r="A10" s="28"/>
      <c r="B10" s="26" t="s">
        <v>206</v>
      </c>
      <c r="C10" s="29"/>
      <c r="D10" s="29"/>
      <c r="E10" s="29"/>
      <c r="F10" s="32">
        <v>0.1</v>
      </c>
      <c r="G10" s="448" t="s">
        <v>208</v>
      </c>
      <c r="H10" s="448"/>
      <c r="I10" s="448"/>
      <c r="J10" s="448"/>
      <c r="K10" s="448"/>
      <c r="L10" s="448"/>
      <c r="M10" s="448"/>
      <c r="N10" s="448"/>
      <c r="O10" s="448"/>
    </row>
    <row r="11" spans="1:16" ht="12.6" customHeight="1" x14ac:dyDescent="0.25">
      <c r="A11" s="28"/>
      <c r="B11" s="25" t="s">
        <v>663</v>
      </c>
      <c r="C11" s="29"/>
      <c r="D11" s="29"/>
      <c r="E11" s="29"/>
      <c r="F11" s="32"/>
      <c r="G11" s="29"/>
      <c r="H11" s="29"/>
      <c r="I11" s="29"/>
      <c r="J11" s="29"/>
      <c r="K11" s="29"/>
      <c r="L11" s="29"/>
      <c r="M11" s="29"/>
      <c r="N11" s="29"/>
      <c r="O11" s="29"/>
    </row>
    <row r="12" spans="1:16" ht="37.200000000000003" customHeight="1" x14ac:dyDescent="0.25">
      <c r="A12" s="28"/>
      <c r="B12" s="445" t="s">
        <v>657</v>
      </c>
      <c r="C12" s="445"/>
      <c r="D12" s="445"/>
      <c r="E12" s="445"/>
      <c r="F12" s="32">
        <v>7.0000000000000007E-2</v>
      </c>
      <c r="G12" s="448" t="s">
        <v>659</v>
      </c>
      <c r="H12" s="448"/>
      <c r="I12" s="448"/>
      <c r="J12" s="448"/>
      <c r="K12" s="448"/>
      <c r="L12" s="448"/>
      <c r="M12" s="448"/>
      <c r="N12" s="448"/>
      <c r="O12" s="448"/>
      <c r="P12" s="448"/>
    </row>
    <row r="13" spans="1:16" ht="38.4" customHeight="1" x14ac:dyDescent="0.25">
      <c r="B13" s="445" t="s">
        <v>658</v>
      </c>
      <c r="C13" s="445"/>
      <c r="D13" s="445"/>
      <c r="E13" s="445"/>
      <c r="F13" s="32">
        <v>0.05</v>
      </c>
      <c r="G13" s="448" t="s">
        <v>659</v>
      </c>
      <c r="H13" s="448">
        <v>0.15</v>
      </c>
      <c r="I13" s="448"/>
      <c r="J13" s="448"/>
      <c r="K13" s="448"/>
      <c r="L13" s="448"/>
      <c r="M13" s="448"/>
      <c r="N13" s="448"/>
      <c r="O13" s="448"/>
    </row>
    <row r="14" spans="1:16" ht="38.4" customHeight="1" x14ac:dyDescent="0.25">
      <c r="B14" s="445" t="s">
        <v>661</v>
      </c>
      <c r="C14" s="445"/>
      <c r="D14" s="445"/>
      <c r="E14" s="445"/>
      <c r="F14" s="32">
        <v>0.5</v>
      </c>
      <c r="G14" s="448" t="s">
        <v>662</v>
      </c>
      <c r="H14" s="448"/>
      <c r="I14" s="448"/>
      <c r="J14" s="448"/>
      <c r="K14" s="448"/>
      <c r="L14" s="448"/>
      <c r="M14" s="448"/>
      <c r="N14" s="448"/>
      <c r="O14" s="448"/>
    </row>
    <row r="15" spans="1:16" ht="34.950000000000003" customHeight="1" x14ac:dyDescent="0.25">
      <c r="B15" s="445" t="s">
        <v>207</v>
      </c>
      <c r="C15" s="445"/>
      <c r="D15" s="445"/>
      <c r="E15" s="445"/>
      <c r="F15" s="32">
        <v>0.1</v>
      </c>
      <c r="G15" s="445" t="s">
        <v>664</v>
      </c>
      <c r="H15" s="445"/>
      <c r="I15" s="445"/>
      <c r="J15" s="445"/>
      <c r="K15" s="445"/>
      <c r="L15" s="445"/>
      <c r="M15" s="445"/>
      <c r="N15" s="445"/>
      <c r="O15" s="445"/>
      <c r="P15" s="445"/>
    </row>
    <row r="16" spans="1:16" ht="11.4" customHeight="1" x14ac:dyDescent="0.25">
      <c r="B16" s="445" t="s">
        <v>665</v>
      </c>
      <c r="C16" s="445"/>
      <c r="D16" s="445"/>
      <c r="E16" s="445"/>
      <c r="F16" s="391">
        <v>7500</v>
      </c>
      <c r="G16" s="29" t="s">
        <v>666</v>
      </c>
      <c r="H16" s="29"/>
      <c r="I16" s="29"/>
      <c r="J16" s="29"/>
      <c r="K16" s="29"/>
      <c r="L16" s="29"/>
      <c r="M16" s="29"/>
      <c r="N16" s="29"/>
      <c r="O16" s="29"/>
      <c r="P16" s="29"/>
    </row>
    <row r="17" spans="1:16" ht="11.4" customHeight="1" x14ac:dyDescent="0.25">
      <c r="F17" s="32"/>
      <c r="G17" s="29"/>
      <c r="H17" s="29"/>
      <c r="I17" s="29"/>
      <c r="J17" s="29"/>
      <c r="K17" s="29"/>
      <c r="L17" s="29"/>
      <c r="M17" s="29"/>
      <c r="N17" s="29"/>
      <c r="O17" s="29"/>
      <c r="P17" s="29"/>
    </row>
    <row r="18" spans="1:16" ht="11.4" customHeight="1" x14ac:dyDescent="0.25">
      <c r="B18" s="445" t="s">
        <v>667</v>
      </c>
      <c r="C18" s="445"/>
      <c r="D18" s="445"/>
      <c r="E18" s="445"/>
      <c r="F18" s="445"/>
      <c r="G18" s="445"/>
      <c r="H18" s="445"/>
      <c r="I18" s="445"/>
      <c r="J18" s="445"/>
      <c r="K18" s="445"/>
      <c r="L18" s="29"/>
      <c r="M18" s="29"/>
      <c r="N18" s="29"/>
      <c r="O18" s="29"/>
      <c r="P18" s="29"/>
    </row>
    <row r="19" spans="1:16" ht="11.4" customHeight="1" x14ac:dyDescent="0.25">
      <c r="F19" s="32"/>
      <c r="G19" s="29"/>
      <c r="H19" s="29"/>
      <c r="I19" s="29"/>
      <c r="J19" s="29"/>
      <c r="K19" s="29"/>
      <c r="L19" s="29"/>
      <c r="M19" s="29"/>
      <c r="N19" s="29"/>
      <c r="O19" s="29"/>
      <c r="P19" s="29"/>
    </row>
    <row r="20" spans="1:16" ht="11.4" customHeight="1" x14ac:dyDescent="0.25">
      <c r="B20" s="445" t="s">
        <v>668</v>
      </c>
      <c r="C20" s="445"/>
      <c r="D20" s="445"/>
      <c r="E20" s="445"/>
      <c r="F20" s="445"/>
      <c r="G20" s="445"/>
      <c r="H20" s="445"/>
      <c r="I20" s="445"/>
      <c r="J20" s="445"/>
      <c r="K20" s="445"/>
      <c r="L20" s="29"/>
      <c r="M20" s="29"/>
      <c r="N20" s="29"/>
      <c r="O20" s="29"/>
      <c r="P20" s="29"/>
    </row>
    <row r="21" spans="1:16" ht="32.4" customHeight="1" x14ac:dyDescent="0.25">
      <c r="B21" s="445" t="s">
        <v>669</v>
      </c>
      <c r="C21" s="445"/>
      <c r="D21" s="445"/>
      <c r="E21" s="445"/>
      <c r="F21" s="445"/>
      <c r="G21" s="445"/>
      <c r="H21" s="445"/>
      <c r="I21" s="445"/>
      <c r="J21" s="445"/>
      <c r="K21" s="445"/>
      <c r="L21" s="29"/>
      <c r="M21" s="29"/>
      <c r="N21" s="29"/>
      <c r="O21" s="29"/>
      <c r="P21" s="29"/>
    </row>
    <row r="22" spans="1:16" ht="36.6" customHeight="1" x14ac:dyDescent="0.25">
      <c r="B22" s="445" t="s">
        <v>670</v>
      </c>
      <c r="C22" s="445"/>
      <c r="D22" s="445"/>
      <c r="E22" s="445"/>
      <c r="F22" s="445"/>
      <c r="G22" s="445"/>
      <c r="H22" s="445"/>
      <c r="I22" s="445"/>
      <c r="J22" s="445"/>
      <c r="K22" s="445"/>
      <c r="L22" s="29"/>
      <c r="M22" s="29"/>
      <c r="N22" s="29"/>
      <c r="O22" s="29"/>
      <c r="P22" s="29"/>
    </row>
    <row r="23" spans="1:16" ht="11.4" customHeight="1" x14ac:dyDescent="0.25">
      <c r="F23" s="32"/>
      <c r="G23" s="29"/>
      <c r="H23" s="29"/>
      <c r="I23" s="29"/>
      <c r="J23" s="29"/>
      <c r="K23" s="29"/>
      <c r="L23" s="29"/>
      <c r="M23" s="29"/>
      <c r="N23" s="29"/>
      <c r="O23" s="29"/>
      <c r="P23" s="29"/>
    </row>
    <row r="24" spans="1:16" ht="27" customHeight="1" x14ac:dyDescent="0.25">
      <c r="B24" s="445" t="s">
        <v>671</v>
      </c>
      <c r="C24" s="445"/>
      <c r="D24" s="445"/>
      <c r="E24" s="445"/>
      <c r="F24" s="445" t="s">
        <v>672</v>
      </c>
      <c r="G24" s="445" t="s">
        <v>666</v>
      </c>
      <c r="H24" s="445"/>
      <c r="I24" s="445"/>
      <c r="J24" s="445"/>
      <c r="K24" s="445"/>
      <c r="L24" s="445"/>
      <c r="M24" s="445"/>
      <c r="N24" s="445"/>
      <c r="O24" s="445"/>
      <c r="P24" s="29"/>
    </row>
    <row r="25" spans="1:16" ht="11.4" customHeight="1" x14ac:dyDescent="0.25">
      <c r="F25" s="32"/>
      <c r="G25" s="29"/>
      <c r="H25" s="29"/>
      <c r="I25" s="29"/>
      <c r="J25" s="29"/>
      <c r="K25" s="29"/>
      <c r="L25" s="29"/>
      <c r="M25" s="29"/>
      <c r="N25" s="29"/>
      <c r="O25" s="29"/>
      <c r="P25" s="29"/>
    </row>
    <row r="26" spans="1:16" ht="11.4" customHeight="1" x14ac:dyDescent="0.25">
      <c r="B26" s="445"/>
      <c r="C26" s="445"/>
      <c r="D26" s="445"/>
      <c r="E26" s="445"/>
      <c r="F26" s="32"/>
      <c r="G26" s="29"/>
      <c r="H26" s="29"/>
      <c r="I26" s="29"/>
      <c r="J26" s="29"/>
      <c r="K26" s="29"/>
      <c r="L26" s="29"/>
      <c r="M26" s="29"/>
      <c r="N26" s="29"/>
      <c r="O26" s="29"/>
      <c r="P26" s="29"/>
    </row>
    <row r="27" spans="1:16" ht="24.6" customHeight="1" x14ac:dyDescent="0.25">
      <c r="B27" s="445" t="s">
        <v>700</v>
      </c>
      <c r="C27" s="445"/>
      <c r="D27" s="445"/>
      <c r="E27" s="445"/>
      <c r="F27" s="445"/>
      <c r="G27" s="445"/>
      <c r="H27" s="445"/>
      <c r="I27" s="445"/>
      <c r="J27" s="445"/>
      <c r="K27" s="445"/>
      <c r="L27" s="29"/>
      <c r="M27" s="29"/>
      <c r="N27" s="29"/>
      <c r="O27" s="29"/>
      <c r="P27" s="29"/>
    </row>
    <row r="28" spans="1:16" ht="22.8" customHeight="1" x14ac:dyDescent="0.25">
      <c r="B28" s="445" t="s">
        <v>701</v>
      </c>
      <c r="C28" s="445"/>
      <c r="D28" s="445"/>
      <c r="E28" s="445"/>
      <c r="F28" s="445"/>
      <c r="G28" s="445"/>
      <c r="H28" s="445"/>
      <c r="I28" s="445"/>
      <c r="J28" s="445"/>
      <c r="K28" s="445"/>
      <c r="L28" s="29"/>
      <c r="M28" s="29"/>
      <c r="N28" s="29"/>
      <c r="O28" s="29"/>
      <c r="P28" s="29"/>
    </row>
    <row r="29" spans="1:16" ht="27.6" customHeight="1" x14ac:dyDescent="0.25">
      <c r="B29" s="445" t="s">
        <v>702</v>
      </c>
      <c r="C29" s="445"/>
      <c r="D29" s="445"/>
      <c r="E29" s="445"/>
      <c r="F29" s="445"/>
      <c r="G29" s="445"/>
      <c r="H29" s="445"/>
      <c r="I29" s="445"/>
      <c r="J29" s="445"/>
      <c r="K29" s="445"/>
      <c r="L29" s="29"/>
      <c r="M29" s="29"/>
      <c r="N29" s="29"/>
      <c r="O29" s="29"/>
      <c r="P29" s="29"/>
    </row>
    <row r="30" spans="1:16" ht="24.6" customHeight="1" x14ac:dyDescent="0.25">
      <c r="B30" s="445" t="s">
        <v>703</v>
      </c>
      <c r="C30" s="445"/>
      <c r="D30" s="445"/>
      <c r="E30" s="445"/>
      <c r="F30" s="445"/>
      <c r="G30" s="445"/>
      <c r="H30" s="445"/>
      <c r="I30" s="445"/>
      <c r="J30" s="445"/>
      <c r="K30" s="445"/>
      <c r="L30" s="29"/>
      <c r="M30" s="29"/>
      <c r="N30" s="29"/>
      <c r="O30" s="29"/>
      <c r="P30" s="29"/>
    </row>
    <row r="31" spans="1:16" ht="32.4" customHeight="1" x14ac:dyDescent="0.25">
      <c r="B31" s="445" t="s">
        <v>704</v>
      </c>
      <c r="C31" s="445"/>
      <c r="D31" s="445"/>
      <c r="E31" s="445"/>
      <c r="F31" s="445"/>
      <c r="G31" s="445"/>
      <c r="H31" s="445"/>
      <c r="I31" s="445"/>
      <c r="J31" s="445"/>
      <c r="K31" s="445"/>
      <c r="L31" s="29"/>
      <c r="M31" s="29"/>
      <c r="N31" s="29"/>
      <c r="O31" s="29"/>
      <c r="P31" s="29"/>
    </row>
    <row r="32" spans="1:16" x14ac:dyDescent="0.25">
      <c r="A32" s="33"/>
      <c r="B32" s="453"/>
      <c r="C32" s="453"/>
      <c r="D32" s="453"/>
      <c r="E32" s="453"/>
      <c r="F32" s="453"/>
      <c r="G32" s="453"/>
      <c r="H32" s="453"/>
      <c r="I32" s="453"/>
      <c r="J32" s="453"/>
      <c r="K32" s="453"/>
      <c r="L32" s="453"/>
      <c r="M32" s="453"/>
    </row>
    <row r="33" spans="1:23" hidden="1" x14ac:dyDescent="0.25">
      <c r="A33" s="33"/>
      <c r="B33" s="453"/>
      <c r="C33" s="453"/>
      <c r="D33" s="453"/>
      <c r="E33" s="453"/>
      <c r="F33" s="453"/>
      <c r="G33" s="453"/>
      <c r="H33" s="453"/>
      <c r="I33" s="453"/>
      <c r="J33" s="453"/>
      <c r="K33" s="453"/>
      <c r="L33" s="453"/>
      <c r="M33" s="453"/>
    </row>
    <row r="34" spans="1:23" ht="24" hidden="1" customHeight="1" x14ac:dyDescent="0.25">
      <c r="A34" s="34"/>
      <c r="B34" s="454"/>
      <c r="C34" s="454"/>
      <c r="D34" s="454"/>
      <c r="E34" s="454"/>
      <c r="F34" s="454"/>
      <c r="G34" s="454"/>
      <c r="H34" s="454"/>
      <c r="I34" s="454"/>
      <c r="J34" s="454"/>
      <c r="K34" s="454"/>
      <c r="L34" s="454"/>
      <c r="M34" s="454"/>
    </row>
    <row r="35" spans="1:23" hidden="1" x14ac:dyDescent="0.25"/>
    <row r="36" spans="1:23" x14ac:dyDescent="0.25">
      <c r="B36" s="26" t="s">
        <v>210</v>
      </c>
    </row>
    <row r="37" spans="1:23" x14ac:dyDescent="0.25">
      <c r="B37" s="26" t="s">
        <v>411</v>
      </c>
    </row>
    <row r="39" spans="1:23" ht="14.4" customHeight="1" x14ac:dyDescent="0.25">
      <c r="B39" s="447" t="s">
        <v>412</v>
      </c>
      <c r="C39" s="447"/>
      <c r="D39" s="447"/>
      <c r="E39" s="448" t="s">
        <v>306</v>
      </c>
      <c r="F39" s="448"/>
      <c r="G39" s="448"/>
      <c r="H39" s="448"/>
      <c r="I39" s="448"/>
      <c r="J39" s="448"/>
      <c r="M39" s="28"/>
      <c r="N39" s="28"/>
      <c r="O39" s="28"/>
      <c r="P39" s="28"/>
      <c r="Q39" s="28"/>
      <c r="R39" s="28"/>
      <c r="S39" s="28"/>
      <c r="T39" s="28"/>
      <c r="U39" s="28"/>
      <c r="V39" s="28"/>
      <c r="W39" s="28"/>
    </row>
    <row r="40" spans="1:23" ht="18" customHeight="1" x14ac:dyDescent="0.25">
      <c r="A40" s="30"/>
      <c r="B40" s="447" t="s">
        <v>413</v>
      </c>
      <c r="C40" s="447"/>
      <c r="D40" s="447"/>
      <c r="E40" s="447"/>
      <c r="F40" s="447"/>
      <c r="G40" s="447"/>
      <c r="H40" s="447"/>
      <c r="I40" s="447"/>
      <c r="J40" s="447"/>
      <c r="K40" s="447"/>
      <c r="L40" s="447"/>
      <c r="M40" s="447"/>
      <c r="N40" s="447"/>
      <c r="O40" s="447"/>
    </row>
    <row r="41" spans="1:23" hidden="1" x14ac:dyDescent="0.25"/>
    <row r="42" spans="1:23" ht="27" customHeight="1" x14ac:dyDescent="0.25">
      <c r="B42" s="448" t="s">
        <v>213</v>
      </c>
      <c r="C42" s="448"/>
      <c r="D42" s="448"/>
      <c r="E42" s="448"/>
      <c r="F42" s="448"/>
      <c r="G42" s="448"/>
      <c r="H42" s="448"/>
      <c r="I42" s="448"/>
      <c r="J42" s="448"/>
      <c r="K42" s="448"/>
      <c r="L42" s="448"/>
      <c r="M42" s="448"/>
      <c r="N42" s="448"/>
      <c r="O42" s="448"/>
      <c r="P42" s="448"/>
    </row>
    <row r="43" spans="1:23" ht="22.95" customHeight="1" x14ac:dyDescent="0.25">
      <c r="B43" s="25" t="s">
        <v>331</v>
      </c>
      <c r="C43" s="25"/>
      <c r="D43" s="27">
        <v>7.5600000000000001E-2</v>
      </c>
      <c r="G43" s="26" t="s">
        <v>554</v>
      </c>
      <c r="I43" s="311">
        <v>4.9683000000000002</v>
      </c>
    </row>
    <row r="44" spans="1:23" ht="19.95" customHeight="1" x14ac:dyDescent="0.25">
      <c r="B44" s="446" t="s">
        <v>553</v>
      </c>
      <c r="C44" s="448"/>
      <c r="D44" s="448"/>
      <c r="E44" s="448"/>
      <c r="F44" s="448"/>
      <c r="G44" s="448"/>
      <c r="H44" s="448"/>
      <c r="I44" s="448"/>
      <c r="J44" s="448"/>
      <c r="K44" s="448"/>
      <c r="L44" s="448"/>
      <c r="M44" s="448"/>
      <c r="N44" s="448"/>
      <c r="O44" s="448"/>
      <c r="P44" s="448"/>
    </row>
    <row r="45" spans="1:23" ht="37.200000000000003" customHeight="1" x14ac:dyDescent="0.25">
      <c r="B45" s="446" t="s">
        <v>555</v>
      </c>
      <c r="C45" s="446"/>
      <c r="D45" s="446"/>
      <c r="E45" s="446"/>
      <c r="F45" s="446"/>
      <c r="G45" s="446"/>
      <c r="H45" s="446"/>
      <c r="I45" s="446"/>
      <c r="J45" s="446"/>
      <c r="K45" s="446"/>
      <c r="L45" s="446"/>
      <c r="M45" s="446"/>
      <c r="N45" s="446"/>
      <c r="O45" s="446"/>
      <c r="P45" s="446"/>
    </row>
    <row r="46" spans="1:23" ht="18.600000000000001" customHeight="1" x14ac:dyDescent="0.25">
      <c r="B46" s="297" t="s">
        <v>711</v>
      </c>
      <c r="C46" s="29"/>
      <c r="D46" s="29"/>
      <c r="E46" s="29"/>
      <c r="F46" s="29"/>
      <c r="G46" s="29"/>
      <c r="H46" s="29"/>
      <c r="I46" s="29"/>
      <c r="J46" s="29"/>
      <c r="K46" s="29"/>
      <c r="L46" s="29"/>
      <c r="M46" s="29"/>
      <c r="N46" s="29"/>
      <c r="O46" s="29"/>
      <c r="P46" s="29"/>
    </row>
    <row r="47" spans="1:23" ht="13.2" customHeight="1" x14ac:dyDescent="0.25">
      <c r="B47" s="297" t="s">
        <v>712</v>
      </c>
      <c r="C47" s="29"/>
      <c r="D47" s="29"/>
      <c r="E47" s="29"/>
      <c r="F47" s="29"/>
      <c r="G47" s="29"/>
      <c r="H47" s="29"/>
      <c r="I47" s="29"/>
      <c r="J47" s="29"/>
      <c r="K47" s="29"/>
      <c r="L47" s="29"/>
      <c r="M47" s="29"/>
      <c r="N47" s="29"/>
      <c r="O47" s="29"/>
      <c r="P47" s="29"/>
    </row>
    <row r="48" spans="1:23" ht="22.2" customHeight="1" x14ac:dyDescent="0.25">
      <c r="B48" s="450"/>
      <c r="C48" s="450"/>
      <c r="D48" s="450"/>
      <c r="E48" s="450"/>
      <c r="F48" s="450"/>
      <c r="G48" s="450"/>
      <c r="H48" s="450"/>
      <c r="I48" s="450"/>
      <c r="J48" s="450"/>
      <c r="K48" s="450"/>
      <c r="L48" s="450"/>
      <c r="M48" s="450"/>
      <c r="N48" s="450"/>
      <c r="O48" s="450"/>
      <c r="P48" s="450"/>
    </row>
    <row r="49" spans="1:16" ht="13.2" hidden="1" customHeight="1" x14ac:dyDescent="0.25">
      <c r="B49" s="297"/>
      <c r="C49" s="29"/>
      <c r="D49" s="29"/>
      <c r="E49" s="29"/>
      <c r="F49" s="29"/>
      <c r="G49" s="29"/>
      <c r="H49" s="29"/>
      <c r="I49" s="29"/>
      <c r="J49" s="29"/>
      <c r="K49" s="29"/>
      <c r="L49" s="29"/>
      <c r="M49" s="29"/>
      <c r="N49" s="29"/>
      <c r="O49" s="29"/>
      <c r="P49" s="29"/>
    </row>
    <row r="50" spans="1:16" ht="22.95" customHeight="1" x14ac:dyDescent="0.25">
      <c r="B50" s="447" t="s">
        <v>551</v>
      </c>
      <c r="C50" s="447"/>
      <c r="D50" s="448" t="s">
        <v>552</v>
      </c>
      <c r="E50" s="448"/>
      <c r="F50" s="448"/>
      <c r="G50" s="448"/>
      <c r="H50" s="448"/>
      <c r="I50" s="448"/>
      <c r="J50" s="448"/>
      <c r="K50" s="448"/>
      <c r="L50" s="448"/>
      <c r="M50" s="448"/>
      <c r="N50" s="448"/>
      <c r="O50" s="448"/>
      <c r="P50" s="29"/>
    </row>
    <row r="51" spans="1:16" ht="12.6" customHeight="1" x14ac:dyDescent="0.25">
      <c r="A51" s="30"/>
      <c r="B51" s="447" t="s">
        <v>549</v>
      </c>
      <c r="C51" s="447"/>
      <c r="D51" s="447"/>
      <c r="E51" s="447"/>
      <c r="F51" s="447"/>
      <c r="G51" s="447"/>
      <c r="H51" s="447"/>
      <c r="I51" s="447"/>
      <c r="J51" s="447"/>
      <c r="K51" s="447"/>
      <c r="L51" s="447"/>
      <c r="M51" s="447"/>
      <c r="N51" s="447"/>
      <c r="O51" s="447"/>
    </row>
    <row r="52" spans="1:16" ht="25.95" customHeight="1" x14ac:dyDescent="0.25">
      <c r="B52" s="452" t="s">
        <v>643</v>
      </c>
      <c r="C52" s="452"/>
      <c r="D52" s="452"/>
      <c r="E52" s="452"/>
      <c r="F52" s="452"/>
      <c r="G52" s="452"/>
      <c r="H52" s="452"/>
      <c r="I52" s="452"/>
      <c r="J52" s="452"/>
      <c r="K52" s="452"/>
      <c r="L52" s="452"/>
      <c r="M52" s="452"/>
      <c r="N52" s="452"/>
      <c r="O52" s="452"/>
    </row>
    <row r="53" spans="1:16" ht="11.4" customHeight="1" x14ac:dyDescent="0.25"/>
    <row r="54" spans="1:16" ht="12.6" customHeight="1" x14ac:dyDescent="0.25">
      <c r="A54" s="30"/>
      <c r="B54" s="447" t="s">
        <v>414</v>
      </c>
      <c r="C54" s="447"/>
      <c r="D54" s="447"/>
      <c r="E54" s="447"/>
      <c r="F54" s="447"/>
      <c r="G54" s="447"/>
      <c r="H54" s="447"/>
      <c r="I54" s="447"/>
      <c r="J54" s="447"/>
      <c r="K54" s="447"/>
      <c r="L54" s="447"/>
      <c r="M54" s="447"/>
      <c r="N54" s="447"/>
      <c r="O54" s="447"/>
    </row>
    <row r="55" spans="1:16" ht="12.6" customHeight="1" x14ac:dyDescent="0.25">
      <c r="A55" s="30"/>
      <c r="B55" s="87"/>
      <c r="C55" s="87"/>
      <c r="D55" s="87"/>
      <c r="E55" s="87"/>
      <c r="F55" s="87"/>
      <c r="G55" s="87"/>
      <c r="H55" s="87"/>
      <c r="I55" s="87"/>
      <c r="J55" s="87"/>
      <c r="K55" s="87"/>
      <c r="L55" s="87"/>
      <c r="M55" s="87"/>
      <c r="N55" s="87"/>
      <c r="O55" s="87"/>
    </row>
    <row r="56" spans="1:16" ht="27.6" hidden="1" customHeight="1" x14ac:dyDescent="0.25">
      <c r="B56" s="451" t="s">
        <v>307</v>
      </c>
      <c r="C56" s="451"/>
      <c r="D56" s="451"/>
      <c r="E56" s="451"/>
      <c r="F56" s="451"/>
      <c r="G56" s="451"/>
      <c r="H56" s="451"/>
      <c r="I56" s="451"/>
      <c r="J56" s="451"/>
      <c r="K56" s="451"/>
      <c r="L56" s="451"/>
      <c r="M56" s="451"/>
      <c r="N56" s="451"/>
      <c r="O56" s="451"/>
      <c r="P56" s="451"/>
    </row>
    <row r="57" spans="1:16" hidden="1" x14ac:dyDescent="0.25">
      <c r="B57" s="31" t="s">
        <v>308</v>
      </c>
    </row>
    <row r="58" spans="1:16" hidden="1" x14ac:dyDescent="0.25">
      <c r="B58" s="26" t="s">
        <v>309</v>
      </c>
    </row>
    <row r="59" spans="1:16" hidden="1" x14ac:dyDescent="0.25">
      <c r="B59" s="26" t="s">
        <v>415</v>
      </c>
    </row>
    <row r="60" spans="1:16" hidden="1" x14ac:dyDescent="0.25">
      <c r="B60" s="26" t="s">
        <v>310</v>
      </c>
    </row>
    <row r="61" spans="1:16" hidden="1" x14ac:dyDescent="0.25">
      <c r="B61" s="26" t="s">
        <v>311</v>
      </c>
    </row>
    <row r="62" spans="1:16" hidden="1" x14ac:dyDescent="0.25">
      <c r="B62" s="26" t="s">
        <v>312</v>
      </c>
    </row>
    <row r="63" spans="1:16" hidden="1" x14ac:dyDescent="0.25">
      <c r="B63" s="26" t="s">
        <v>313</v>
      </c>
    </row>
    <row r="64" spans="1:16" hidden="1" x14ac:dyDescent="0.25">
      <c r="B64" s="26" t="s">
        <v>314</v>
      </c>
    </row>
    <row r="65" spans="2:16" hidden="1" x14ac:dyDescent="0.25">
      <c r="B65" s="26" t="s">
        <v>315</v>
      </c>
    </row>
    <row r="66" spans="2:16" hidden="1" x14ac:dyDescent="0.25">
      <c r="B66" s="26" t="s">
        <v>316</v>
      </c>
    </row>
    <row r="67" spans="2:16" hidden="1" x14ac:dyDescent="0.25">
      <c r="B67" s="26" t="s">
        <v>317</v>
      </c>
    </row>
    <row r="68" spans="2:16" hidden="1" x14ac:dyDescent="0.25">
      <c r="B68" s="26" t="s">
        <v>318</v>
      </c>
    </row>
    <row r="69" spans="2:16" hidden="1" x14ac:dyDescent="0.25">
      <c r="B69" s="26" t="s">
        <v>416</v>
      </c>
      <c r="C69" s="215"/>
      <c r="D69" s="215"/>
      <c r="E69" s="215"/>
      <c r="F69" s="215"/>
      <c r="G69" s="215"/>
      <c r="H69" s="215"/>
      <c r="I69" s="215"/>
      <c r="J69" s="215"/>
    </row>
    <row r="70" spans="2:16" hidden="1" x14ac:dyDescent="0.25">
      <c r="B70" s="26" t="s">
        <v>557</v>
      </c>
      <c r="C70" s="215"/>
      <c r="D70" s="215"/>
      <c r="E70" s="215"/>
      <c r="F70" s="215"/>
      <c r="G70" s="215"/>
      <c r="H70" s="215"/>
      <c r="I70" s="215"/>
      <c r="J70" s="215"/>
    </row>
    <row r="71" spans="2:16" hidden="1" x14ac:dyDescent="0.25">
      <c r="B71" s="26" t="s">
        <v>319</v>
      </c>
    </row>
    <row r="72" spans="2:16" hidden="1" x14ac:dyDescent="0.25">
      <c r="B72" s="26" t="s">
        <v>320</v>
      </c>
    </row>
    <row r="73" spans="2:16" ht="7.95" hidden="1" customHeight="1" x14ac:dyDescent="0.25"/>
    <row r="74" spans="2:16" ht="28.2" hidden="1" customHeight="1" x14ac:dyDescent="0.25">
      <c r="B74" s="451" t="s">
        <v>321</v>
      </c>
      <c r="C74" s="451"/>
      <c r="D74" s="451"/>
      <c r="E74" s="451"/>
      <c r="F74" s="451"/>
      <c r="G74" s="451"/>
      <c r="H74" s="451"/>
      <c r="I74" s="451"/>
      <c r="J74" s="451"/>
      <c r="K74" s="451"/>
      <c r="L74" s="451"/>
      <c r="M74" s="451"/>
      <c r="N74" s="451"/>
      <c r="O74" s="451"/>
      <c r="P74" s="451"/>
    </row>
    <row r="75" spans="2:16" hidden="1" x14ac:dyDescent="0.25">
      <c r="B75" s="31" t="s">
        <v>322</v>
      </c>
    </row>
    <row r="76" spans="2:16" hidden="1" x14ac:dyDescent="0.25">
      <c r="B76" s="26" t="s">
        <v>323</v>
      </c>
    </row>
    <row r="77" spans="2:16" hidden="1" x14ac:dyDescent="0.25">
      <c r="B77" s="26" t="s">
        <v>324</v>
      </c>
    </row>
    <row r="78" spans="2:16" hidden="1" x14ac:dyDescent="0.25">
      <c r="B78" s="26" t="s">
        <v>325</v>
      </c>
    </row>
    <row r="79" spans="2:16" hidden="1" x14ac:dyDescent="0.25">
      <c r="B79" s="26" t="s">
        <v>326</v>
      </c>
    </row>
    <row r="80" spans="2:16" hidden="1" x14ac:dyDescent="0.25">
      <c r="B80" s="26" t="s">
        <v>327</v>
      </c>
    </row>
    <row r="81" spans="2:2" hidden="1" x14ac:dyDescent="0.25">
      <c r="B81" s="26" t="s">
        <v>328</v>
      </c>
    </row>
    <row r="82" spans="2:2" hidden="1" x14ac:dyDescent="0.25">
      <c r="B82" s="26" t="s">
        <v>329</v>
      </c>
    </row>
    <row r="83" spans="2:2" hidden="1" x14ac:dyDescent="0.25">
      <c r="B83" s="26" t="s">
        <v>541</v>
      </c>
    </row>
    <row r="84" spans="2:2" hidden="1" x14ac:dyDescent="0.25"/>
    <row r="85" spans="2:2" hidden="1" x14ac:dyDescent="0.25"/>
    <row r="86" spans="2:2" hidden="1" x14ac:dyDescent="0.25"/>
    <row r="87" spans="2:2" hidden="1" x14ac:dyDescent="0.25"/>
    <row r="88" spans="2:2" hidden="1" x14ac:dyDescent="0.25"/>
    <row r="89" spans="2:2" hidden="1" x14ac:dyDescent="0.25"/>
    <row r="90" spans="2:2" hidden="1" x14ac:dyDescent="0.25"/>
    <row r="91" spans="2:2" hidden="1" x14ac:dyDescent="0.25"/>
    <row r="92" spans="2:2" hidden="1" x14ac:dyDescent="0.25"/>
    <row r="93" spans="2:2" hidden="1" x14ac:dyDescent="0.25"/>
    <row r="94" spans="2:2" hidden="1" x14ac:dyDescent="0.25"/>
    <row r="95" spans="2:2" hidden="1" x14ac:dyDescent="0.25"/>
    <row r="96" spans="2:2"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sheetData>
  <mergeCells count="43">
    <mergeCell ref="G15:P15"/>
    <mergeCell ref="B54:O54"/>
    <mergeCell ref="B51:O51"/>
    <mergeCell ref="B52:O52"/>
    <mergeCell ref="B42:P42"/>
    <mergeCell ref="B50:C50"/>
    <mergeCell ref="D50:O50"/>
    <mergeCell ref="B40:O40"/>
    <mergeCell ref="B32:M32"/>
    <mergeCell ref="B33:M33"/>
    <mergeCell ref="B34:M34"/>
    <mergeCell ref="B18:K18"/>
    <mergeCell ref="B48:P48"/>
    <mergeCell ref="B44:P44"/>
    <mergeCell ref="B56:P56"/>
    <mergeCell ref="B74:P74"/>
    <mergeCell ref="B15:E15"/>
    <mergeCell ref="B45:P45"/>
    <mergeCell ref="B39:D39"/>
    <mergeCell ref="E39:J39"/>
    <mergeCell ref="B5:N5"/>
    <mergeCell ref="B8:O8"/>
    <mergeCell ref="G10:O10"/>
    <mergeCell ref="G13:O13"/>
    <mergeCell ref="B9:N9"/>
    <mergeCell ref="B7:O7"/>
    <mergeCell ref="B13:E13"/>
    <mergeCell ref="G12:P12"/>
    <mergeCell ref="B12:E12"/>
    <mergeCell ref="B14:E14"/>
    <mergeCell ref="G14:O14"/>
    <mergeCell ref="B16:E16"/>
    <mergeCell ref="B26:E26"/>
    <mergeCell ref="B24:E24"/>
    <mergeCell ref="F24:O24"/>
    <mergeCell ref="B20:K20"/>
    <mergeCell ref="B21:K21"/>
    <mergeCell ref="B22:K22"/>
    <mergeCell ref="B27:K27"/>
    <mergeCell ref="B28:K28"/>
    <mergeCell ref="B29:K29"/>
    <mergeCell ref="B30:K30"/>
    <mergeCell ref="B31:K31"/>
  </mergeCells>
  <hyperlinks>
    <hyperlink ref="B44" r:id="rId1" xr:uid="{3283F0CA-1077-4B91-A7A1-09B920D6A429}"/>
    <hyperlink ref="B45" r:id="rId2" xr:uid="{8F2E16D1-14AF-4FDA-B1A8-C925A29F1B37}"/>
  </hyperlinks>
  <pageMargins left="0.25" right="0" top="0.25" bottom="0.25" header="0.05" footer="0.3"/>
  <pageSetup paperSize="9" orientation="landscape"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D965-DD36-4CED-BE83-8F8F978CA708}">
  <dimension ref="A1:B135"/>
  <sheetViews>
    <sheetView topLeftCell="A22" workbookViewId="0">
      <selection activeCell="B9" sqref="B9"/>
    </sheetView>
  </sheetViews>
  <sheetFormatPr defaultColWidth="35.44140625" defaultRowHeight="13.8" x14ac:dyDescent="0.3"/>
  <cols>
    <col min="1" max="1" width="41.6640625" style="218" customWidth="1"/>
    <col min="2" max="2" width="51.33203125" style="218" customWidth="1"/>
    <col min="3" max="16384" width="35.44140625" style="218"/>
  </cols>
  <sheetData>
    <row r="1" spans="1:2" x14ac:dyDescent="0.3">
      <c r="A1" s="218" t="s">
        <v>417</v>
      </c>
      <c r="B1" s="218" t="s">
        <v>418</v>
      </c>
    </row>
    <row r="2" spans="1:2" x14ac:dyDescent="0.3">
      <c r="A2" s="218" t="s">
        <v>296</v>
      </c>
      <c r="B2" s="218" t="s">
        <v>419</v>
      </c>
    </row>
    <row r="3" spans="1:2" x14ac:dyDescent="0.3">
      <c r="A3" s="218" t="s">
        <v>296</v>
      </c>
      <c r="B3" s="218" t="s">
        <v>420</v>
      </c>
    </row>
    <row r="4" spans="1:2" x14ac:dyDescent="0.3">
      <c r="A4" s="218" t="s">
        <v>268</v>
      </c>
      <c r="B4" s="218" t="s">
        <v>269</v>
      </c>
    </row>
    <row r="5" spans="1:2" ht="41.4" x14ac:dyDescent="0.3">
      <c r="A5" s="218" t="s">
        <v>268</v>
      </c>
      <c r="B5" s="218" t="s">
        <v>421</v>
      </c>
    </row>
    <row r="6" spans="1:2" ht="27.6" x14ac:dyDescent="0.3">
      <c r="A6" s="218" t="s">
        <v>268</v>
      </c>
      <c r="B6" s="218" t="s">
        <v>422</v>
      </c>
    </row>
    <row r="7" spans="1:2" ht="27.6" x14ac:dyDescent="0.3">
      <c r="A7" s="218" t="s">
        <v>268</v>
      </c>
      <c r="B7" s="218" t="s">
        <v>423</v>
      </c>
    </row>
    <row r="8" spans="1:2" x14ac:dyDescent="0.3">
      <c r="A8" s="218" t="s">
        <v>297</v>
      </c>
      <c r="B8" s="218" t="s">
        <v>424</v>
      </c>
    </row>
    <row r="9" spans="1:2" ht="41.4" x14ac:dyDescent="0.3">
      <c r="A9" s="218" t="s">
        <v>425</v>
      </c>
      <c r="B9" s="218" t="s">
        <v>426</v>
      </c>
    </row>
    <row r="10" spans="1:2" x14ac:dyDescent="0.3">
      <c r="A10" s="218" t="s">
        <v>427</v>
      </c>
      <c r="B10" s="218" t="s">
        <v>428</v>
      </c>
    </row>
    <row r="11" spans="1:2" x14ac:dyDescent="0.3">
      <c r="A11" s="218" t="s">
        <v>429</v>
      </c>
      <c r="B11" s="218" t="s">
        <v>430</v>
      </c>
    </row>
    <row r="12" spans="1:2" ht="41.4" x14ac:dyDescent="0.3">
      <c r="A12" s="218" t="s">
        <v>286</v>
      </c>
      <c r="B12" s="218" t="s">
        <v>431</v>
      </c>
    </row>
    <row r="13" spans="1:2" ht="41.4" x14ac:dyDescent="0.3">
      <c r="A13" s="218" t="s">
        <v>286</v>
      </c>
      <c r="B13" s="218" t="s">
        <v>333</v>
      </c>
    </row>
    <row r="14" spans="1:2" ht="27.6" x14ac:dyDescent="0.3">
      <c r="A14" s="218" t="s">
        <v>286</v>
      </c>
      <c r="B14" s="218" t="s">
        <v>432</v>
      </c>
    </row>
    <row r="15" spans="1:2" ht="27.6" x14ac:dyDescent="0.3">
      <c r="A15" s="218" t="s">
        <v>286</v>
      </c>
      <c r="B15" s="218" t="s">
        <v>433</v>
      </c>
    </row>
    <row r="16" spans="1:2" ht="27.6" x14ac:dyDescent="0.3">
      <c r="A16" s="218" t="s">
        <v>286</v>
      </c>
      <c r="B16" s="218" t="s">
        <v>434</v>
      </c>
    </row>
    <row r="17" spans="1:2" x14ac:dyDescent="0.3">
      <c r="A17" s="218" t="s">
        <v>286</v>
      </c>
      <c r="B17" s="218" t="s">
        <v>435</v>
      </c>
    </row>
    <row r="18" spans="1:2" ht="41.4" x14ac:dyDescent="0.3">
      <c r="A18" s="218" t="s">
        <v>286</v>
      </c>
      <c r="B18" s="218" t="s">
        <v>436</v>
      </c>
    </row>
    <row r="19" spans="1:2" ht="27.6" x14ac:dyDescent="0.3">
      <c r="A19" s="218" t="s">
        <v>286</v>
      </c>
      <c r="B19" s="218" t="s">
        <v>437</v>
      </c>
    </row>
    <row r="20" spans="1:2" ht="27.6" x14ac:dyDescent="0.3">
      <c r="A20" s="218" t="s">
        <v>286</v>
      </c>
      <c r="B20" s="218" t="s">
        <v>438</v>
      </c>
    </row>
    <row r="21" spans="1:2" ht="41.4" x14ac:dyDescent="0.3">
      <c r="A21" s="218" t="s">
        <v>286</v>
      </c>
      <c r="B21" s="218" t="s">
        <v>439</v>
      </c>
    </row>
    <row r="22" spans="1:2" ht="27.6" x14ac:dyDescent="0.3">
      <c r="A22" s="218" t="s">
        <v>287</v>
      </c>
      <c r="B22" s="218" t="s">
        <v>334</v>
      </c>
    </row>
    <row r="23" spans="1:2" x14ac:dyDescent="0.3">
      <c r="A23" s="218" t="s">
        <v>273</v>
      </c>
      <c r="B23" s="218" t="s">
        <v>335</v>
      </c>
    </row>
    <row r="24" spans="1:2" x14ac:dyDescent="0.3">
      <c r="A24" s="218" t="s">
        <v>273</v>
      </c>
      <c r="B24" s="218" t="s">
        <v>377</v>
      </c>
    </row>
    <row r="25" spans="1:2" x14ac:dyDescent="0.3">
      <c r="A25" s="218" t="s">
        <v>273</v>
      </c>
      <c r="B25" s="218" t="s">
        <v>440</v>
      </c>
    </row>
    <row r="26" spans="1:2" x14ac:dyDescent="0.3">
      <c r="A26" s="218" t="s">
        <v>298</v>
      </c>
      <c r="B26" s="218" t="s">
        <v>441</v>
      </c>
    </row>
    <row r="27" spans="1:2" ht="27.6" x14ac:dyDescent="0.3">
      <c r="A27" s="218" t="s">
        <v>234</v>
      </c>
      <c r="B27" s="218" t="s">
        <v>442</v>
      </c>
    </row>
    <row r="28" spans="1:2" x14ac:dyDescent="0.3">
      <c r="A28" s="218" t="s">
        <v>234</v>
      </c>
      <c r="B28" s="218" t="s">
        <v>443</v>
      </c>
    </row>
    <row r="29" spans="1:2" ht="27.6" x14ac:dyDescent="0.3">
      <c r="A29" s="218" t="s">
        <v>234</v>
      </c>
      <c r="B29" s="218" t="s">
        <v>444</v>
      </c>
    </row>
    <row r="30" spans="1:2" x14ac:dyDescent="0.3">
      <c r="A30" s="218" t="s">
        <v>234</v>
      </c>
      <c r="B30" s="218" t="s">
        <v>445</v>
      </c>
    </row>
    <row r="31" spans="1:2" x14ac:dyDescent="0.3">
      <c r="A31" s="218" t="s">
        <v>234</v>
      </c>
      <c r="B31" s="218" t="s">
        <v>446</v>
      </c>
    </row>
    <row r="32" spans="1:2" x14ac:dyDescent="0.3">
      <c r="A32" s="218" t="s">
        <v>234</v>
      </c>
      <c r="B32" s="218" t="s">
        <v>447</v>
      </c>
    </row>
    <row r="33" spans="1:2" ht="41.4" x14ac:dyDescent="0.3">
      <c r="A33" s="218" t="s">
        <v>234</v>
      </c>
      <c r="B33" s="218" t="s">
        <v>448</v>
      </c>
    </row>
    <row r="34" spans="1:2" x14ac:dyDescent="0.3">
      <c r="A34" s="218" t="s">
        <v>234</v>
      </c>
      <c r="B34" s="218" t="s">
        <v>449</v>
      </c>
    </row>
    <row r="35" spans="1:2" x14ac:dyDescent="0.3">
      <c r="A35" s="218" t="s">
        <v>234</v>
      </c>
      <c r="B35" s="218" t="s">
        <v>450</v>
      </c>
    </row>
    <row r="36" spans="1:2" ht="27.6" x14ac:dyDescent="0.3">
      <c r="A36" s="218" t="s">
        <v>234</v>
      </c>
      <c r="B36" s="218" t="s">
        <v>451</v>
      </c>
    </row>
    <row r="37" spans="1:2" ht="27.6" x14ac:dyDescent="0.3">
      <c r="A37" s="218" t="s">
        <v>234</v>
      </c>
      <c r="B37" s="218" t="s">
        <v>452</v>
      </c>
    </row>
    <row r="38" spans="1:2" x14ac:dyDescent="0.3">
      <c r="A38" s="218" t="s">
        <v>234</v>
      </c>
      <c r="B38" s="218" t="s">
        <v>453</v>
      </c>
    </row>
    <row r="39" spans="1:2" ht="27.6" x14ac:dyDescent="0.3">
      <c r="A39" s="218" t="s">
        <v>234</v>
      </c>
      <c r="B39" s="218" t="s">
        <v>454</v>
      </c>
    </row>
    <row r="40" spans="1:2" x14ac:dyDescent="0.3">
      <c r="A40" s="218" t="s">
        <v>234</v>
      </c>
      <c r="B40" s="218" t="s">
        <v>455</v>
      </c>
    </row>
    <row r="41" spans="1:2" ht="27.6" x14ac:dyDescent="0.3">
      <c r="A41" s="218" t="s">
        <v>234</v>
      </c>
      <c r="B41" s="218" t="s">
        <v>456</v>
      </c>
    </row>
    <row r="42" spans="1:2" ht="27.6" x14ac:dyDescent="0.3">
      <c r="A42" s="218" t="s">
        <v>234</v>
      </c>
      <c r="B42" s="218" t="s">
        <v>457</v>
      </c>
    </row>
    <row r="43" spans="1:2" x14ac:dyDescent="0.3">
      <c r="A43" s="218" t="s">
        <v>234</v>
      </c>
      <c r="B43" s="218" t="s">
        <v>458</v>
      </c>
    </row>
    <row r="44" spans="1:2" ht="27.6" x14ac:dyDescent="0.3">
      <c r="A44" s="218" t="s">
        <v>234</v>
      </c>
      <c r="B44" s="218" t="s">
        <v>459</v>
      </c>
    </row>
    <row r="45" spans="1:2" ht="27.6" x14ac:dyDescent="0.3">
      <c r="A45" s="218" t="s">
        <v>234</v>
      </c>
      <c r="B45" s="218" t="s">
        <v>460</v>
      </c>
    </row>
    <row r="46" spans="1:2" ht="27.6" x14ac:dyDescent="0.3">
      <c r="A46" s="218" t="s">
        <v>234</v>
      </c>
      <c r="B46" s="218" t="s">
        <v>461</v>
      </c>
    </row>
    <row r="47" spans="1:2" ht="27.6" x14ac:dyDescent="0.3">
      <c r="A47" s="218" t="s">
        <v>234</v>
      </c>
      <c r="B47" s="218" t="s">
        <v>462</v>
      </c>
    </row>
    <row r="48" spans="1:2" x14ac:dyDescent="0.3">
      <c r="A48" s="218" t="s">
        <v>463</v>
      </c>
      <c r="B48" s="218" t="s">
        <v>464</v>
      </c>
    </row>
    <row r="49" spans="1:2" x14ac:dyDescent="0.3">
      <c r="A49" s="218" t="s">
        <v>465</v>
      </c>
      <c r="B49" s="218" t="s">
        <v>466</v>
      </c>
    </row>
    <row r="50" spans="1:2" x14ac:dyDescent="0.3">
      <c r="A50" s="218" t="s">
        <v>465</v>
      </c>
      <c r="B50" s="218" t="s">
        <v>467</v>
      </c>
    </row>
    <row r="51" spans="1:2" x14ac:dyDescent="0.3">
      <c r="A51" s="218" t="s">
        <v>236</v>
      </c>
      <c r="B51" s="218" t="s">
        <v>336</v>
      </c>
    </row>
    <row r="52" spans="1:2" ht="27.6" x14ac:dyDescent="0.3">
      <c r="A52" s="218" t="s">
        <v>236</v>
      </c>
      <c r="B52" s="218" t="s">
        <v>337</v>
      </c>
    </row>
    <row r="53" spans="1:2" x14ac:dyDescent="0.3">
      <c r="A53" s="218" t="s">
        <v>236</v>
      </c>
      <c r="B53" s="218" t="s">
        <v>468</v>
      </c>
    </row>
    <row r="54" spans="1:2" ht="27.6" x14ac:dyDescent="0.3">
      <c r="A54" s="218" t="s">
        <v>236</v>
      </c>
      <c r="B54" s="218" t="s">
        <v>469</v>
      </c>
    </row>
    <row r="55" spans="1:2" x14ac:dyDescent="0.3">
      <c r="A55" s="218" t="s">
        <v>236</v>
      </c>
      <c r="B55" s="218" t="s">
        <v>470</v>
      </c>
    </row>
    <row r="56" spans="1:2" x14ac:dyDescent="0.3">
      <c r="A56" s="218" t="s">
        <v>236</v>
      </c>
      <c r="B56" s="218" t="s">
        <v>471</v>
      </c>
    </row>
    <row r="57" spans="1:2" ht="27.6" x14ac:dyDescent="0.3">
      <c r="A57" s="218" t="s">
        <v>236</v>
      </c>
      <c r="B57" s="218" t="s">
        <v>472</v>
      </c>
    </row>
    <row r="58" spans="1:2" ht="27.6" x14ac:dyDescent="0.3">
      <c r="A58" s="218" t="s">
        <v>236</v>
      </c>
      <c r="B58" s="218" t="s">
        <v>473</v>
      </c>
    </row>
    <row r="59" spans="1:2" x14ac:dyDescent="0.3">
      <c r="A59" s="218" t="s">
        <v>236</v>
      </c>
      <c r="B59" s="218" t="s">
        <v>474</v>
      </c>
    </row>
    <row r="60" spans="1:2" x14ac:dyDescent="0.3">
      <c r="A60" s="218" t="s">
        <v>236</v>
      </c>
      <c r="B60" s="218" t="s">
        <v>475</v>
      </c>
    </row>
    <row r="61" spans="1:2" x14ac:dyDescent="0.3">
      <c r="A61" s="218" t="s">
        <v>236</v>
      </c>
      <c r="B61" s="218" t="s">
        <v>476</v>
      </c>
    </row>
    <row r="62" spans="1:2" x14ac:dyDescent="0.3">
      <c r="A62" s="218" t="s">
        <v>236</v>
      </c>
      <c r="B62" s="218" t="s">
        <v>477</v>
      </c>
    </row>
    <row r="63" spans="1:2" x14ac:dyDescent="0.3">
      <c r="A63" s="218" t="s">
        <v>236</v>
      </c>
      <c r="B63" s="218" t="s">
        <v>478</v>
      </c>
    </row>
    <row r="64" spans="1:2" x14ac:dyDescent="0.3">
      <c r="A64" s="218" t="s">
        <v>236</v>
      </c>
      <c r="B64" s="218" t="s">
        <v>387</v>
      </c>
    </row>
    <row r="65" spans="1:2" x14ac:dyDescent="0.3">
      <c r="A65" s="218" t="s">
        <v>236</v>
      </c>
      <c r="B65" s="218" t="s">
        <v>479</v>
      </c>
    </row>
    <row r="66" spans="1:2" ht="27.6" x14ac:dyDescent="0.3">
      <c r="A66" s="218" t="s">
        <v>236</v>
      </c>
      <c r="B66" s="218" t="s">
        <v>480</v>
      </c>
    </row>
    <row r="67" spans="1:2" ht="27.6" x14ac:dyDescent="0.3">
      <c r="A67" s="218" t="s">
        <v>236</v>
      </c>
      <c r="B67" s="218" t="s">
        <v>481</v>
      </c>
    </row>
    <row r="68" spans="1:2" x14ac:dyDescent="0.3">
      <c r="A68" s="218" t="s">
        <v>241</v>
      </c>
      <c r="B68" s="218" t="s">
        <v>338</v>
      </c>
    </row>
    <row r="69" spans="1:2" x14ac:dyDescent="0.3">
      <c r="A69" s="218" t="s">
        <v>241</v>
      </c>
      <c r="B69" s="218" t="s">
        <v>482</v>
      </c>
    </row>
    <row r="70" spans="1:2" x14ac:dyDescent="0.3">
      <c r="A70" s="218" t="s">
        <v>241</v>
      </c>
      <c r="B70" s="218" t="s">
        <v>483</v>
      </c>
    </row>
    <row r="71" spans="1:2" ht="27.6" x14ac:dyDescent="0.3">
      <c r="A71" s="218" t="s">
        <v>241</v>
      </c>
      <c r="B71" s="218" t="s">
        <v>484</v>
      </c>
    </row>
    <row r="72" spans="1:2" x14ac:dyDescent="0.3">
      <c r="A72" s="218" t="s">
        <v>241</v>
      </c>
      <c r="B72" s="218" t="s">
        <v>339</v>
      </c>
    </row>
    <row r="73" spans="1:2" ht="27.6" x14ac:dyDescent="0.3">
      <c r="A73" s="218" t="s">
        <v>241</v>
      </c>
      <c r="B73" s="218" t="s">
        <v>485</v>
      </c>
    </row>
    <row r="74" spans="1:2" x14ac:dyDescent="0.3">
      <c r="A74" s="218" t="s">
        <v>241</v>
      </c>
      <c r="B74" s="218" t="s">
        <v>486</v>
      </c>
    </row>
    <row r="75" spans="1:2" x14ac:dyDescent="0.3">
      <c r="A75" s="218" t="s">
        <v>241</v>
      </c>
      <c r="B75" s="218" t="s">
        <v>487</v>
      </c>
    </row>
    <row r="76" spans="1:2" ht="27.6" x14ac:dyDescent="0.3">
      <c r="A76" s="218" t="s">
        <v>241</v>
      </c>
      <c r="B76" s="218" t="s">
        <v>340</v>
      </c>
    </row>
    <row r="77" spans="1:2" ht="27.6" x14ac:dyDescent="0.3">
      <c r="A77" s="218" t="s">
        <v>241</v>
      </c>
      <c r="B77" s="218" t="s">
        <v>488</v>
      </c>
    </row>
    <row r="78" spans="1:2" ht="27.6" x14ac:dyDescent="0.3">
      <c r="A78" s="218" t="s">
        <v>241</v>
      </c>
      <c r="B78" s="218" t="s">
        <v>341</v>
      </c>
    </row>
    <row r="79" spans="1:2" x14ac:dyDescent="0.3">
      <c r="A79" s="218" t="s">
        <v>241</v>
      </c>
      <c r="B79" s="218" t="s">
        <v>489</v>
      </c>
    </row>
    <row r="80" spans="1:2" x14ac:dyDescent="0.3">
      <c r="A80" s="218" t="s">
        <v>241</v>
      </c>
      <c r="B80" s="218" t="s">
        <v>490</v>
      </c>
    </row>
    <row r="81" spans="1:2" x14ac:dyDescent="0.3">
      <c r="A81" s="218" t="s">
        <v>241</v>
      </c>
      <c r="B81" s="218" t="s">
        <v>491</v>
      </c>
    </row>
    <row r="82" spans="1:2" x14ac:dyDescent="0.3">
      <c r="A82" s="218" t="s">
        <v>241</v>
      </c>
      <c r="B82" s="218" t="s">
        <v>492</v>
      </c>
    </row>
    <row r="83" spans="1:2" x14ac:dyDescent="0.3">
      <c r="A83" s="218" t="s">
        <v>241</v>
      </c>
      <c r="B83" s="218" t="s">
        <v>493</v>
      </c>
    </row>
    <row r="84" spans="1:2" ht="27.6" x14ac:dyDescent="0.3">
      <c r="A84" s="218" t="s">
        <v>241</v>
      </c>
      <c r="B84" s="218" t="s">
        <v>303</v>
      </c>
    </row>
    <row r="85" spans="1:2" x14ac:dyDescent="0.3">
      <c r="A85" s="218" t="s">
        <v>241</v>
      </c>
      <c r="B85" s="218" t="s">
        <v>300</v>
      </c>
    </row>
    <row r="86" spans="1:2" x14ac:dyDescent="0.3">
      <c r="A86" s="218" t="s">
        <v>241</v>
      </c>
      <c r="B86" s="218" t="s">
        <v>302</v>
      </c>
    </row>
    <row r="87" spans="1:2" x14ac:dyDescent="0.3">
      <c r="A87" s="218" t="s">
        <v>241</v>
      </c>
      <c r="B87" s="218" t="s">
        <v>494</v>
      </c>
    </row>
    <row r="88" spans="1:2" ht="27.6" x14ac:dyDescent="0.3">
      <c r="A88" s="218" t="s">
        <v>241</v>
      </c>
      <c r="B88" s="218" t="s">
        <v>495</v>
      </c>
    </row>
    <row r="89" spans="1:2" x14ac:dyDescent="0.3">
      <c r="A89" s="218" t="s">
        <v>241</v>
      </c>
      <c r="B89" s="218" t="s">
        <v>301</v>
      </c>
    </row>
    <row r="90" spans="1:2" x14ac:dyDescent="0.3">
      <c r="A90" s="218" t="s">
        <v>241</v>
      </c>
      <c r="B90" s="218" t="s">
        <v>496</v>
      </c>
    </row>
    <row r="91" spans="1:2" ht="27.6" x14ac:dyDescent="0.3">
      <c r="A91" s="218" t="s">
        <v>241</v>
      </c>
      <c r="B91" s="218" t="s">
        <v>497</v>
      </c>
    </row>
    <row r="92" spans="1:2" x14ac:dyDescent="0.3">
      <c r="A92" s="218" t="s">
        <v>241</v>
      </c>
      <c r="B92" s="218" t="s">
        <v>498</v>
      </c>
    </row>
    <row r="93" spans="1:2" x14ac:dyDescent="0.3">
      <c r="A93" s="218" t="s">
        <v>241</v>
      </c>
      <c r="B93" s="218" t="s">
        <v>499</v>
      </c>
    </row>
    <row r="94" spans="1:2" x14ac:dyDescent="0.3">
      <c r="A94" s="218" t="s">
        <v>241</v>
      </c>
      <c r="B94" s="218" t="s">
        <v>500</v>
      </c>
    </row>
    <row r="95" spans="1:2" x14ac:dyDescent="0.3">
      <c r="A95" s="218" t="s">
        <v>241</v>
      </c>
      <c r="B95" s="218" t="s">
        <v>501</v>
      </c>
    </row>
    <row r="96" spans="1:2" x14ac:dyDescent="0.3">
      <c r="A96" s="218" t="s">
        <v>241</v>
      </c>
      <c r="B96" s="218" t="s">
        <v>502</v>
      </c>
    </row>
    <row r="97" spans="1:2" ht="27.6" x14ac:dyDescent="0.3">
      <c r="A97" s="218" t="s">
        <v>241</v>
      </c>
      <c r="B97" s="218" t="s">
        <v>503</v>
      </c>
    </row>
    <row r="98" spans="1:2" ht="27.6" x14ac:dyDescent="0.3">
      <c r="A98" s="218" t="s">
        <v>241</v>
      </c>
      <c r="B98" s="218" t="s">
        <v>504</v>
      </c>
    </row>
    <row r="99" spans="1:2" x14ac:dyDescent="0.3">
      <c r="A99" s="218" t="s">
        <v>241</v>
      </c>
      <c r="B99" s="218" t="s">
        <v>505</v>
      </c>
    </row>
    <row r="100" spans="1:2" x14ac:dyDescent="0.3">
      <c r="A100" s="218" t="s">
        <v>241</v>
      </c>
      <c r="B100" s="218" t="s">
        <v>506</v>
      </c>
    </row>
    <row r="101" spans="1:2" x14ac:dyDescent="0.3">
      <c r="A101" s="218" t="s">
        <v>241</v>
      </c>
      <c r="B101" s="218" t="s">
        <v>507</v>
      </c>
    </row>
    <row r="102" spans="1:2" ht="27.6" x14ac:dyDescent="0.3">
      <c r="A102" s="218" t="s">
        <v>241</v>
      </c>
      <c r="B102" s="218" t="s">
        <v>508</v>
      </c>
    </row>
    <row r="103" spans="1:2" ht="27.6" x14ac:dyDescent="0.3">
      <c r="A103" s="218" t="s">
        <v>241</v>
      </c>
      <c r="B103" s="218" t="s">
        <v>509</v>
      </c>
    </row>
    <row r="104" spans="1:2" x14ac:dyDescent="0.3">
      <c r="A104" s="218" t="s">
        <v>241</v>
      </c>
      <c r="B104" s="218" t="s">
        <v>510</v>
      </c>
    </row>
    <row r="105" spans="1:2" ht="27.6" x14ac:dyDescent="0.3">
      <c r="A105" s="218" t="s">
        <v>241</v>
      </c>
      <c r="B105" s="218" t="s">
        <v>511</v>
      </c>
    </row>
    <row r="106" spans="1:2" ht="27.6" x14ac:dyDescent="0.3">
      <c r="A106" s="218" t="s">
        <v>241</v>
      </c>
      <c r="B106" s="218" t="s">
        <v>512</v>
      </c>
    </row>
    <row r="107" spans="1:2" x14ac:dyDescent="0.3">
      <c r="A107" s="218" t="s">
        <v>241</v>
      </c>
      <c r="B107" s="218" t="s">
        <v>513</v>
      </c>
    </row>
    <row r="108" spans="1:2" ht="27.6" x14ac:dyDescent="0.3">
      <c r="A108" s="218" t="s">
        <v>241</v>
      </c>
      <c r="B108" s="218" t="s">
        <v>514</v>
      </c>
    </row>
    <row r="109" spans="1:2" ht="27.6" x14ac:dyDescent="0.3">
      <c r="A109" s="218" t="s">
        <v>241</v>
      </c>
      <c r="B109" s="218" t="s">
        <v>515</v>
      </c>
    </row>
    <row r="110" spans="1:2" ht="27.6" x14ac:dyDescent="0.3">
      <c r="A110" s="218" t="s">
        <v>241</v>
      </c>
      <c r="B110" s="218" t="s">
        <v>516</v>
      </c>
    </row>
    <row r="111" spans="1:2" ht="27.6" x14ac:dyDescent="0.3">
      <c r="A111" s="218" t="s">
        <v>241</v>
      </c>
      <c r="B111" s="218" t="s">
        <v>517</v>
      </c>
    </row>
    <row r="112" spans="1:2" ht="27.6" x14ac:dyDescent="0.3">
      <c r="A112" s="218" t="s">
        <v>241</v>
      </c>
      <c r="B112" s="218" t="s">
        <v>518</v>
      </c>
    </row>
    <row r="113" spans="1:2" ht="27.6" x14ac:dyDescent="0.3">
      <c r="A113" s="218" t="s">
        <v>241</v>
      </c>
      <c r="B113" s="218" t="s">
        <v>519</v>
      </c>
    </row>
    <row r="114" spans="1:2" ht="27.6" x14ac:dyDescent="0.3">
      <c r="A114" s="218" t="s">
        <v>241</v>
      </c>
      <c r="B114" s="218" t="s">
        <v>520</v>
      </c>
    </row>
    <row r="115" spans="1:2" ht="27.6" x14ac:dyDescent="0.3">
      <c r="A115" s="218" t="s">
        <v>241</v>
      </c>
      <c r="B115" s="218" t="s">
        <v>521</v>
      </c>
    </row>
    <row r="116" spans="1:2" ht="41.4" x14ac:dyDescent="0.3">
      <c r="A116" s="218" t="s">
        <v>241</v>
      </c>
      <c r="B116" s="218" t="s">
        <v>522</v>
      </c>
    </row>
    <row r="117" spans="1:2" x14ac:dyDescent="0.3">
      <c r="A117" s="218" t="s">
        <v>241</v>
      </c>
      <c r="B117" s="218" t="s">
        <v>523</v>
      </c>
    </row>
    <row r="118" spans="1:2" ht="27.6" x14ac:dyDescent="0.3">
      <c r="A118" s="218" t="s">
        <v>241</v>
      </c>
      <c r="B118" s="218" t="s">
        <v>524</v>
      </c>
    </row>
    <row r="119" spans="1:2" ht="27.6" x14ac:dyDescent="0.3">
      <c r="A119" s="218" t="s">
        <v>241</v>
      </c>
      <c r="B119" s="218" t="s">
        <v>525</v>
      </c>
    </row>
    <row r="120" spans="1:2" x14ac:dyDescent="0.3">
      <c r="A120" s="218" t="s">
        <v>241</v>
      </c>
      <c r="B120" s="218" t="s">
        <v>526</v>
      </c>
    </row>
    <row r="121" spans="1:2" ht="41.4" x14ac:dyDescent="0.3">
      <c r="A121" s="218" t="s">
        <v>241</v>
      </c>
      <c r="B121" s="218" t="s">
        <v>527</v>
      </c>
    </row>
    <row r="122" spans="1:2" ht="41.4" x14ac:dyDescent="0.3">
      <c r="A122" s="218" t="s">
        <v>241</v>
      </c>
      <c r="B122" s="218" t="s">
        <v>528</v>
      </c>
    </row>
    <row r="123" spans="1:2" ht="27.6" x14ac:dyDescent="0.3">
      <c r="A123" s="218" t="s">
        <v>241</v>
      </c>
      <c r="B123" s="218" t="s">
        <v>529</v>
      </c>
    </row>
    <row r="124" spans="1:2" ht="27.6" x14ac:dyDescent="0.3">
      <c r="A124" s="218" t="s">
        <v>241</v>
      </c>
      <c r="B124" s="218" t="s">
        <v>530</v>
      </c>
    </row>
    <row r="125" spans="1:2" ht="27.6" x14ac:dyDescent="0.3">
      <c r="A125" s="218" t="s">
        <v>241</v>
      </c>
      <c r="B125" s="218" t="s">
        <v>531</v>
      </c>
    </row>
    <row r="126" spans="1:2" x14ac:dyDescent="0.3">
      <c r="A126" s="218" t="s">
        <v>241</v>
      </c>
      <c r="B126" s="218" t="s">
        <v>532</v>
      </c>
    </row>
    <row r="127" spans="1:2" x14ac:dyDescent="0.3">
      <c r="A127" s="218" t="s">
        <v>241</v>
      </c>
      <c r="B127" s="218" t="s">
        <v>533</v>
      </c>
    </row>
    <row r="128" spans="1:2" x14ac:dyDescent="0.3">
      <c r="A128" s="218" t="s">
        <v>241</v>
      </c>
      <c r="B128" s="218" t="s">
        <v>534</v>
      </c>
    </row>
    <row r="129" spans="1:2" ht="41.4" x14ac:dyDescent="0.3">
      <c r="A129" s="218" t="s">
        <v>261</v>
      </c>
      <c r="B129" s="218" t="s">
        <v>535</v>
      </c>
    </row>
    <row r="130" spans="1:2" ht="27.6" x14ac:dyDescent="0.3">
      <c r="A130" s="218" t="s">
        <v>261</v>
      </c>
      <c r="B130" s="218" t="s">
        <v>536</v>
      </c>
    </row>
    <row r="131" spans="1:2" ht="27.6" x14ac:dyDescent="0.3">
      <c r="A131" s="218" t="s">
        <v>261</v>
      </c>
      <c r="B131" s="218" t="s">
        <v>537</v>
      </c>
    </row>
    <row r="132" spans="1:2" ht="41.4" x14ac:dyDescent="0.3">
      <c r="A132" s="218" t="s">
        <v>261</v>
      </c>
      <c r="B132" s="218" t="s">
        <v>538</v>
      </c>
    </row>
    <row r="133" spans="1:2" x14ac:dyDescent="0.3">
      <c r="A133" s="218" t="s">
        <v>261</v>
      </c>
      <c r="B133" s="218" t="s">
        <v>539</v>
      </c>
    </row>
    <row r="134" spans="1:2" ht="27.6" x14ac:dyDescent="0.3">
      <c r="A134" s="218" t="s">
        <v>261</v>
      </c>
      <c r="B134" s="218" t="s">
        <v>264</v>
      </c>
    </row>
    <row r="135" spans="1:2" x14ac:dyDescent="0.3">
      <c r="A135" s="218" t="s">
        <v>261</v>
      </c>
      <c r="B135" s="218" t="s">
        <v>540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6"/>
  <sheetViews>
    <sheetView topLeftCell="A34" zoomScaleNormal="100" workbookViewId="0">
      <selection activeCell="E42" sqref="E42"/>
    </sheetView>
  </sheetViews>
  <sheetFormatPr defaultColWidth="8.88671875" defaultRowHeight="12" x14ac:dyDescent="0.25"/>
  <cols>
    <col min="1" max="1" width="5.44140625" style="206" bestFit="1" customWidth="1"/>
    <col min="2" max="2" width="26.6640625" style="212" customWidth="1"/>
    <col min="3" max="3" width="33.44140625" style="212" customWidth="1"/>
    <col min="4" max="4" width="32.88671875" style="206" customWidth="1"/>
    <col min="5" max="5" width="42.5546875" style="206" customWidth="1"/>
    <col min="6" max="16384" width="8.88671875" style="206"/>
  </cols>
  <sheetData>
    <row r="1" spans="1:5" ht="28.95" customHeight="1" thickBot="1" x14ac:dyDescent="0.3">
      <c r="A1" s="455" t="s">
        <v>342</v>
      </c>
      <c r="B1" s="455"/>
      <c r="C1" s="455"/>
      <c r="D1" s="455"/>
      <c r="E1" s="455"/>
    </row>
    <row r="2" spans="1:5" ht="44.4" customHeight="1" thickBot="1" x14ac:dyDescent="0.3">
      <c r="A2" s="207" t="s">
        <v>343</v>
      </c>
      <c r="B2" s="208" t="s">
        <v>344</v>
      </c>
      <c r="C2" s="208" t="s">
        <v>345</v>
      </c>
      <c r="D2" s="209" t="s">
        <v>346</v>
      </c>
      <c r="E2" s="210" t="s">
        <v>347</v>
      </c>
    </row>
    <row r="3" spans="1:5" ht="28.95" customHeight="1" thickBot="1" x14ac:dyDescent="0.3">
      <c r="A3" s="312">
        <v>1</v>
      </c>
      <c r="B3" s="211" t="s">
        <v>348</v>
      </c>
      <c r="C3" s="211" t="s">
        <v>349</v>
      </c>
      <c r="D3" s="211" t="s">
        <v>350</v>
      </c>
      <c r="E3" s="211" t="s">
        <v>351</v>
      </c>
    </row>
    <row r="4" spans="1:5" ht="30.6" customHeight="1" thickBot="1" x14ac:dyDescent="0.3">
      <c r="A4" s="312">
        <v>2</v>
      </c>
      <c r="B4" s="211" t="s">
        <v>236</v>
      </c>
      <c r="C4" s="211" t="s">
        <v>237</v>
      </c>
      <c r="D4" s="211" t="s">
        <v>350</v>
      </c>
      <c r="E4" s="211" t="s">
        <v>352</v>
      </c>
    </row>
    <row r="5" spans="1:5" ht="42.6" customHeight="1" thickBot="1" x14ac:dyDescent="0.3">
      <c r="A5" s="312">
        <v>3</v>
      </c>
      <c r="B5" s="211" t="s">
        <v>236</v>
      </c>
      <c r="C5" s="211" t="s">
        <v>353</v>
      </c>
      <c r="D5" s="211" t="s">
        <v>350</v>
      </c>
      <c r="E5" s="211" t="s">
        <v>354</v>
      </c>
    </row>
    <row r="6" spans="1:5" ht="42" customHeight="1" thickBot="1" x14ac:dyDescent="0.3">
      <c r="A6" s="312">
        <v>4</v>
      </c>
      <c r="B6" s="211" t="s">
        <v>236</v>
      </c>
      <c r="C6" s="211" t="s">
        <v>355</v>
      </c>
      <c r="D6" s="211" t="s">
        <v>350</v>
      </c>
      <c r="E6" s="211" t="s">
        <v>356</v>
      </c>
    </row>
    <row r="7" spans="1:5" ht="42" customHeight="1" thickBot="1" x14ac:dyDescent="0.3">
      <c r="A7" s="312">
        <v>5</v>
      </c>
      <c r="B7" s="211" t="s">
        <v>579</v>
      </c>
      <c r="C7" s="211" t="s">
        <v>240</v>
      </c>
      <c r="D7" s="211" t="s">
        <v>580</v>
      </c>
      <c r="E7" s="211" t="s">
        <v>581</v>
      </c>
    </row>
    <row r="8" spans="1:5" ht="27" customHeight="1" thickBot="1" x14ac:dyDescent="0.3">
      <c r="A8" s="312">
        <v>6</v>
      </c>
      <c r="B8" s="211" t="s">
        <v>241</v>
      </c>
      <c r="C8" s="211" t="s">
        <v>242</v>
      </c>
      <c r="D8" s="211" t="s">
        <v>357</v>
      </c>
      <c r="E8" s="211" t="s">
        <v>358</v>
      </c>
    </row>
    <row r="9" spans="1:5" ht="24" customHeight="1" thickBot="1" x14ac:dyDescent="0.3">
      <c r="A9" s="312">
        <v>7</v>
      </c>
      <c r="B9" s="211" t="s">
        <v>241</v>
      </c>
      <c r="C9" s="211" t="s">
        <v>243</v>
      </c>
      <c r="D9" s="211" t="s">
        <v>357</v>
      </c>
      <c r="E9" s="211" t="s">
        <v>359</v>
      </c>
    </row>
    <row r="10" spans="1:5" ht="24.6" thickBot="1" x14ac:dyDescent="0.3">
      <c r="A10" s="312">
        <v>8</v>
      </c>
      <c r="B10" s="211" t="s">
        <v>241</v>
      </c>
      <c r="C10" s="211" t="s">
        <v>360</v>
      </c>
      <c r="D10" s="211" t="s">
        <v>357</v>
      </c>
      <c r="E10" s="211" t="s">
        <v>361</v>
      </c>
    </row>
    <row r="11" spans="1:5" ht="30.6" customHeight="1" thickBot="1" x14ac:dyDescent="0.3">
      <c r="A11" s="312">
        <v>9</v>
      </c>
      <c r="B11" s="211" t="s">
        <v>241</v>
      </c>
      <c r="C11" s="211" t="s">
        <v>362</v>
      </c>
      <c r="D11" s="211" t="s">
        <v>357</v>
      </c>
      <c r="E11" s="211" t="s">
        <v>363</v>
      </c>
    </row>
    <row r="12" spans="1:5" ht="27" customHeight="1" thickBot="1" x14ac:dyDescent="0.3">
      <c r="A12" s="312">
        <v>10</v>
      </c>
      <c r="B12" s="211" t="s">
        <v>241</v>
      </c>
      <c r="C12" s="211" t="s">
        <v>246</v>
      </c>
      <c r="D12" s="211" t="s">
        <v>357</v>
      </c>
      <c r="E12" s="211" t="s">
        <v>364</v>
      </c>
    </row>
    <row r="13" spans="1:5" ht="49.2" customHeight="1" thickBot="1" x14ac:dyDescent="0.3">
      <c r="A13" s="312">
        <v>11</v>
      </c>
      <c r="B13" s="211" t="s">
        <v>241</v>
      </c>
      <c r="C13" s="211" t="s">
        <v>582</v>
      </c>
      <c r="D13" s="211" t="s">
        <v>357</v>
      </c>
      <c r="E13" s="211" t="s">
        <v>583</v>
      </c>
    </row>
    <row r="14" spans="1:5" ht="32.4" customHeight="1" thickBot="1" x14ac:dyDescent="0.3">
      <c r="A14" s="312">
        <v>12</v>
      </c>
      <c r="B14" s="211" t="s">
        <v>241</v>
      </c>
      <c r="C14" s="211" t="s">
        <v>365</v>
      </c>
      <c r="D14" s="211" t="s">
        <v>357</v>
      </c>
      <c r="E14" s="211" t="s">
        <v>366</v>
      </c>
    </row>
    <row r="15" spans="1:5" ht="25.95" customHeight="1" thickBot="1" x14ac:dyDescent="0.3">
      <c r="A15" s="312">
        <v>13</v>
      </c>
      <c r="B15" s="211" t="s">
        <v>241</v>
      </c>
      <c r="C15" s="211" t="s">
        <v>249</v>
      </c>
      <c r="D15" s="211" t="s">
        <v>357</v>
      </c>
      <c r="E15" s="211" t="s">
        <v>367</v>
      </c>
    </row>
    <row r="16" spans="1:5" ht="43.95" customHeight="1" thickBot="1" x14ac:dyDescent="0.3">
      <c r="A16" s="312">
        <v>14</v>
      </c>
      <c r="B16" s="211" t="s">
        <v>241</v>
      </c>
      <c r="C16" s="211" t="s">
        <v>368</v>
      </c>
      <c r="D16" s="211" t="s">
        <v>357</v>
      </c>
      <c r="E16" s="211" t="s">
        <v>369</v>
      </c>
    </row>
    <row r="17" spans="1:5" ht="46.95" customHeight="1" thickBot="1" x14ac:dyDescent="0.3">
      <c r="A17" s="312">
        <v>15</v>
      </c>
      <c r="B17" s="211" t="s">
        <v>241</v>
      </c>
      <c r="C17" s="211" t="s">
        <v>370</v>
      </c>
      <c r="D17" s="211" t="s">
        <v>357</v>
      </c>
      <c r="E17" s="211" t="s">
        <v>371</v>
      </c>
    </row>
    <row r="18" spans="1:5" ht="43.95" customHeight="1" thickBot="1" x14ac:dyDescent="0.3">
      <c r="A18" s="312">
        <v>16</v>
      </c>
      <c r="B18" s="211" t="s">
        <v>241</v>
      </c>
      <c r="C18" s="211" t="s">
        <v>372</v>
      </c>
      <c r="D18" s="211" t="s">
        <v>357</v>
      </c>
      <c r="E18" s="211" t="s">
        <v>373</v>
      </c>
    </row>
    <row r="19" spans="1:5" ht="34.950000000000003" customHeight="1" thickBot="1" x14ac:dyDescent="0.3">
      <c r="A19" s="312">
        <v>17</v>
      </c>
      <c r="B19" s="211" t="s">
        <v>241</v>
      </c>
      <c r="C19" s="211" t="s">
        <v>374</v>
      </c>
      <c r="D19" s="211" t="s">
        <v>357</v>
      </c>
      <c r="E19" s="211" t="s">
        <v>375</v>
      </c>
    </row>
    <row r="20" spans="1:5" ht="39" customHeight="1" thickBot="1" x14ac:dyDescent="0.3">
      <c r="A20" s="312">
        <v>18</v>
      </c>
      <c r="B20" s="211" t="s">
        <v>241</v>
      </c>
      <c r="C20" s="211" t="s">
        <v>618</v>
      </c>
      <c r="D20" s="211" t="s">
        <v>357</v>
      </c>
      <c r="E20" s="211" t="s">
        <v>376</v>
      </c>
    </row>
    <row r="21" spans="1:5" ht="42" customHeight="1" thickBot="1" x14ac:dyDescent="0.3">
      <c r="A21" s="312">
        <v>19</v>
      </c>
      <c r="B21" s="211" t="s">
        <v>241</v>
      </c>
      <c r="C21" s="211" t="s">
        <v>618</v>
      </c>
      <c r="D21" s="211" t="s">
        <v>357</v>
      </c>
      <c r="E21" s="211" t="s">
        <v>378</v>
      </c>
    </row>
    <row r="22" spans="1:5" ht="31.2" customHeight="1" thickBot="1" x14ac:dyDescent="0.3">
      <c r="A22" s="312">
        <v>20</v>
      </c>
      <c r="B22" s="211" t="s">
        <v>241</v>
      </c>
      <c r="C22" s="211" t="s">
        <v>620</v>
      </c>
      <c r="D22" s="211" t="s">
        <v>357</v>
      </c>
      <c r="E22" s="211" t="s">
        <v>379</v>
      </c>
    </row>
    <row r="23" spans="1:5" ht="45" customHeight="1" thickBot="1" x14ac:dyDescent="0.3">
      <c r="A23" s="312">
        <v>21</v>
      </c>
      <c r="B23" s="211" t="s">
        <v>241</v>
      </c>
      <c r="C23" s="211" t="s">
        <v>380</v>
      </c>
      <c r="D23" s="211" t="s">
        <v>357</v>
      </c>
      <c r="E23" s="211" t="s">
        <v>381</v>
      </c>
    </row>
    <row r="24" spans="1:5" ht="70.2" customHeight="1" thickBot="1" x14ac:dyDescent="0.3">
      <c r="A24" s="312">
        <v>22</v>
      </c>
      <c r="B24" s="211" t="s">
        <v>241</v>
      </c>
      <c r="C24" s="211" t="s">
        <v>380</v>
      </c>
      <c r="D24" s="211" t="s">
        <v>357</v>
      </c>
      <c r="E24" s="211" t="s">
        <v>382</v>
      </c>
    </row>
    <row r="25" spans="1:5" ht="25.2" customHeight="1" thickBot="1" x14ac:dyDescent="0.3">
      <c r="A25" s="312">
        <v>23</v>
      </c>
      <c r="B25" s="211" t="s">
        <v>241</v>
      </c>
      <c r="C25" s="211" t="s">
        <v>383</v>
      </c>
      <c r="D25" s="211" t="s">
        <v>357</v>
      </c>
      <c r="E25" s="211" t="s">
        <v>384</v>
      </c>
    </row>
    <row r="26" spans="1:5" ht="45" customHeight="1" thickBot="1" x14ac:dyDescent="0.3">
      <c r="A26" s="312">
        <v>24</v>
      </c>
      <c r="B26" s="211" t="s">
        <v>241</v>
      </c>
      <c r="C26" s="211" t="s">
        <v>584</v>
      </c>
      <c r="D26" s="211" t="s">
        <v>357</v>
      </c>
      <c r="E26" s="211" t="s">
        <v>585</v>
      </c>
    </row>
    <row r="27" spans="1:5" ht="34.950000000000003" customHeight="1" thickBot="1" x14ac:dyDescent="0.3">
      <c r="A27" s="312">
        <v>25</v>
      </c>
      <c r="B27" s="211" t="s">
        <v>236</v>
      </c>
      <c r="C27" s="211" t="s">
        <v>387</v>
      </c>
      <c r="D27" s="211" t="s">
        <v>385</v>
      </c>
      <c r="E27" s="211" t="s">
        <v>386</v>
      </c>
    </row>
    <row r="28" spans="1:5" ht="37.200000000000003" customHeight="1" thickBot="1" x14ac:dyDescent="0.3">
      <c r="A28" s="312">
        <v>26</v>
      </c>
      <c r="B28" s="211" t="s">
        <v>236</v>
      </c>
      <c r="C28" s="211" t="s">
        <v>388</v>
      </c>
      <c r="D28" s="211" t="s">
        <v>385</v>
      </c>
      <c r="E28" s="211" t="s">
        <v>386</v>
      </c>
    </row>
    <row r="29" spans="1:5" ht="40.950000000000003" customHeight="1" thickBot="1" x14ac:dyDescent="0.3">
      <c r="A29" s="312">
        <v>27</v>
      </c>
      <c r="B29" s="211" t="s">
        <v>579</v>
      </c>
      <c r="C29" s="211" t="s">
        <v>255</v>
      </c>
      <c r="D29" s="211" t="s">
        <v>385</v>
      </c>
      <c r="E29" s="211" t="s">
        <v>586</v>
      </c>
    </row>
    <row r="30" spans="1:5" ht="35.4" customHeight="1" thickBot="1" x14ac:dyDescent="0.3">
      <c r="A30" s="312">
        <v>28</v>
      </c>
      <c r="B30" s="211" t="s">
        <v>579</v>
      </c>
      <c r="C30" s="211" t="s">
        <v>256</v>
      </c>
      <c r="D30" s="211" t="s">
        <v>385</v>
      </c>
      <c r="E30" s="211" t="s">
        <v>587</v>
      </c>
    </row>
    <row r="31" spans="1:5" ht="51" customHeight="1" thickBot="1" x14ac:dyDescent="0.3">
      <c r="A31" s="312">
        <v>29</v>
      </c>
      <c r="B31" s="211" t="s">
        <v>588</v>
      </c>
      <c r="C31" s="211" t="s">
        <v>257</v>
      </c>
      <c r="D31" s="211" t="s">
        <v>385</v>
      </c>
      <c r="E31" s="211" t="s">
        <v>589</v>
      </c>
    </row>
    <row r="32" spans="1:5" ht="39" customHeight="1" thickBot="1" x14ac:dyDescent="0.3">
      <c r="A32" s="312">
        <v>30</v>
      </c>
      <c r="B32" s="211" t="s">
        <v>348</v>
      </c>
      <c r="C32" s="211" t="s">
        <v>267</v>
      </c>
      <c r="D32" s="211" t="s">
        <v>385</v>
      </c>
      <c r="E32" s="211" t="s">
        <v>389</v>
      </c>
    </row>
    <row r="33" spans="1:5" ht="37.950000000000003" customHeight="1" thickBot="1" x14ac:dyDescent="0.3">
      <c r="A33" s="312">
        <v>31</v>
      </c>
      <c r="B33" s="211" t="s">
        <v>268</v>
      </c>
      <c r="C33" s="211" t="s">
        <v>269</v>
      </c>
      <c r="D33" s="211" t="s">
        <v>385</v>
      </c>
      <c r="E33" s="211" t="s">
        <v>390</v>
      </c>
    </row>
    <row r="34" spans="1:5" ht="35.4" customHeight="1" thickBot="1" x14ac:dyDescent="0.3">
      <c r="A34" s="312">
        <v>32</v>
      </c>
      <c r="B34" s="211" t="s">
        <v>579</v>
      </c>
      <c r="C34" s="211" t="s">
        <v>265</v>
      </c>
      <c r="D34" s="211" t="s">
        <v>391</v>
      </c>
      <c r="E34" s="211" t="s">
        <v>590</v>
      </c>
    </row>
    <row r="35" spans="1:5" ht="25.95" customHeight="1" thickBot="1" x14ac:dyDescent="0.3">
      <c r="A35" s="312">
        <v>33</v>
      </c>
      <c r="B35" s="211" t="s">
        <v>236</v>
      </c>
      <c r="C35" s="211" t="s">
        <v>392</v>
      </c>
      <c r="D35" s="211" t="s">
        <v>391</v>
      </c>
      <c r="E35" s="211" t="s">
        <v>393</v>
      </c>
    </row>
    <row r="36" spans="1:5" ht="27" customHeight="1" thickBot="1" x14ac:dyDescent="0.3">
      <c r="A36" s="312">
        <v>34</v>
      </c>
      <c r="B36" s="211" t="s">
        <v>261</v>
      </c>
      <c r="C36" s="211" t="s">
        <v>394</v>
      </c>
      <c r="D36" s="211" t="s">
        <v>391</v>
      </c>
      <c r="E36" s="211" t="s">
        <v>395</v>
      </c>
    </row>
    <row r="37" spans="1:5" ht="31.2" customHeight="1" thickBot="1" x14ac:dyDescent="0.3">
      <c r="A37" s="312">
        <v>35</v>
      </c>
      <c r="B37" s="211" t="s">
        <v>261</v>
      </c>
      <c r="C37" s="211" t="s">
        <v>396</v>
      </c>
      <c r="D37" s="211" t="s">
        <v>391</v>
      </c>
      <c r="E37" s="211" t="s">
        <v>397</v>
      </c>
    </row>
    <row r="38" spans="1:5" ht="56.4" customHeight="1" thickBot="1" x14ac:dyDescent="0.3">
      <c r="A38" s="312">
        <v>36</v>
      </c>
      <c r="B38" s="211" t="s">
        <v>261</v>
      </c>
      <c r="C38" s="211" t="s">
        <v>398</v>
      </c>
      <c r="D38" s="211" t="s">
        <v>391</v>
      </c>
      <c r="E38" s="211" t="s">
        <v>399</v>
      </c>
    </row>
    <row r="39" spans="1:5" ht="35.4" customHeight="1" thickBot="1" x14ac:dyDescent="0.3">
      <c r="A39" s="312">
        <v>37</v>
      </c>
      <c r="B39" s="211" t="s">
        <v>261</v>
      </c>
      <c r="C39" s="211" t="s">
        <v>263</v>
      </c>
      <c r="D39" s="211" t="s">
        <v>391</v>
      </c>
      <c r="E39" s="211" t="s">
        <v>400</v>
      </c>
    </row>
    <row r="40" spans="1:5" ht="43.95" customHeight="1" thickBot="1" x14ac:dyDescent="0.3">
      <c r="A40" s="312">
        <v>38</v>
      </c>
      <c r="B40" s="211" t="s">
        <v>261</v>
      </c>
      <c r="C40" s="211" t="s">
        <v>401</v>
      </c>
      <c r="D40" s="211" t="s">
        <v>391</v>
      </c>
      <c r="E40" s="211" t="s">
        <v>402</v>
      </c>
    </row>
    <row r="41" spans="1:5" ht="31.95" customHeight="1" thickBot="1" x14ac:dyDescent="0.3">
      <c r="A41" s="312">
        <v>39</v>
      </c>
      <c r="B41" s="211" t="s">
        <v>236</v>
      </c>
      <c r="C41" s="211" t="s">
        <v>403</v>
      </c>
      <c r="D41" s="211" t="s">
        <v>391</v>
      </c>
      <c r="E41" s="211" t="s">
        <v>404</v>
      </c>
    </row>
    <row r="42" spans="1:5" ht="32.4" customHeight="1" thickBot="1" x14ac:dyDescent="0.3">
      <c r="A42" s="312">
        <v>40</v>
      </c>
      <c r="B42" s="211" t="s">
        <v>273</v>
      </c>
      <c r="C42" s="211" t="s">
        <v>377</v>
      </c>
      <c r="D42" s="211" t="s">
        <v>391</v>
      </c>
      <c r="E42" s="211" t="s">
        <v>405</v>
      </c>
    </row>
    <row r="43" spans="1:5" ht="21.6" customHeight="1" thickBot="1" x14ac:dyDescent="0.3">
      <c r="A43" s="312">
        <v>41</v>
      </c>
      <c r="B43" s="211" t="s">
        <v>236</v>
      </c>
      <c r="C43" s="211" t="s">
        <v>406</v>
      </c>
      <c r="D43" s="211" t="s">
        <v>407</v>
      </c>
      <c r="E43" s="211" t="s">
        <v>408</v>
      </c>
    </row>
    <row r="44" spans="1:5" ht="36.6" customHeight="1" thickBot="1" x14ac:dyDescent="0.3">
      <c r="A44" s="312">
        <v>42</v>
      </c>
      <c r="B44" s="211" t="s">
        <v>236</v>
      </c>
      <c r="C44" s="211" t="s">
        <v>259</v>
      </c>
      <c r="D44" s="211" t="s">
        <v>407</v>
      </c>
      <c r="E44" s="211" t="s">
        <v>409</v>
      </c>
    </row>
    <row r="45" spans="1:5" ht="46.2" customHeight="1" thickBot="1" x14ac:dyDescent="0.3">
      <c r="A45" s="312">
        <v>43</v>
      </c>
      <c r="B45" s="211" t="s">
        <v>574</v>
      </c>
      <c r="C45" s="211" t="s">
        <v>559</v>
      </c>
      <c r="D45" s="211" t="s">
        <v>575</v>
      </c>
      <c r="E45" s="211" t="s">
        <v>576</v>
      </c>
    </row>
    <row r="46" spans="1:5" ht="49.2" customHeight="1" thickBot="1" x14ac:dyDescent="0.3">
      <c r="A46" s="312">
        <v>44</v>
      </c>
      <c r="B46" s="211" t="s">
        <v>577</v>
      </c>
      <c r="C46" s="211" t="s">
        <v>560</v>
      </c>
      <c r="D46" s="211" t="s">
        <v>575</v>
      </c>
      <c r="E46" s="211" t="s">
        <v>578</v>
      </c>
    </row>
  </sheetData>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U717"/>
  <sheetViews>
    <sheetView showGridLines="0" tabSelected="1" zoomScaleNormal="100" workbookViewId="0">
      <pane xSplit="2" ySplit="4" topLeftCell="C86" activePane="bottomRight" state="frozen"/>
      <selection pane="topRight" activeCell="B1" sqref="B1"/>
      <selection pane="bottomLeft" activeCell="A6" sqref="A6"/>
      <selection pane="bottomRight" activeCell="K89" sqref="K89"/>
    </sheetView>
  </sheetViews>
  <sheetFormatPr defaultColWidth="9.33203125" defaultRowHeight="12" x14ac:dyDescent="0.3"/>
  <cols>
    <col min="1" max="1" width="5.44140625" style="39" customWidth="1"/>
    <col min="2" max="2" width="6.6640625" style="80" customWidth="1"/>
    <col min="3" max="3" width="29.6640625" style="81" customWidth="1"/>
    <col min="4" max="4" width="15.33203125" style="82" customWidth="1"/>
    <col min="5" max="5" width="13.109375" style="82" customWidth="1"/>
    <col min="6" max="6" width="14.88671875" style="82" customWidth="1"/>
    <col min="7" max="8" width="12.6640625" style="82" customWidth="1"/>
    <col min="9" max="9" width="13.5546875" style="82" customWidth="1"/>
    <col min="10" max="10" width="13.88671875" style="82" customWidth="1"/>
    <col min="11" max="11" width="12" style="444" customWidth="1"/>
    <col min="12" max="12" width="12.21875" style="444" customWidth="1"/>
    <col min="13" max="13" width="8.5546875" style="308" customWidth="1"/>
    <col min="14" max="14" width="22.88671875" style="76" customWidth="1"/>
    <col min="15" max="15" width="15.33203125" style="83" customWidth="1"/>
    <col min="16" max="16" width="14.88671875" style="83" customWidth="1"/>
    <col min="17" max="17" width="15.88671875" style="83" customWidth="1"/>
    <col min="18" max="18" width="16.6640625" style="83" customWidth="1"/>
    <col min="19" max="19" width="14.33203125" style="83" customWidth="1"/>
    <col min="20" max="20" width="9.109375" style="39"/>
    <col min="21" max="21" width="11" style="39" bestFit="1" customWidth="1"/>
    <col min="22" max="16384" width="9.33203125" style="39"/>
  </cols>
  <sheetData>
    <row r="1" spans="1:20" ht="13.95" customHeight="1" x14ac:dyDescent="0.3">
      <c r="B1" s="467" t="s">
        <v>147</v>
      </c>
      <c r="C1" s="467"/>
      <c r="D1" s="467"/>
      <c r="E1" s="467"/>
      <c r="F1" s="467"/>
      <c r="G1" s="467"/>
      <c r="H1" s="467"/>
      <c r="I1" s="467"/>
      <c r="J1" s="467"/>
      <c r="K1" s="467"/>
      <c r="L1" s="467"/>
      <c r="O1" s="466" t="s">
        <v>153</v>
      </c>
      <c r="P1" s="467"/>
      <c r="Q1" s="467"/>
      <c r="R1" s="467"/>
      <c r="S1" s="467"/>
      <c r="T1" s="467"/>
    </row>
    <row r="2" spans="1:20" x14ac:dyDescent="0.3">
      <c r="B2" s="40"/>
      <c r="C2" s="41"/>
      <c r="D2" s="42"/>
      <c r="E2" s="42"/>
      <c r="F2" s="42"/>
      <c r="G2" s="42"/>
      <c r="H2" s="42"/>
      <c r="I2" s="42"/>
      <c r="J2" s="42"/>
      <c r="K2" s="404"/>
      <c r="L2" s="405"/>
      <c r="M2" s="301"/>
      <c r="N2" s="205"/>
      <c r="O2" s="468"/>
      <c r="P2" s="467"/>
      <c r="Q2" s="467"/>
      <c r="R2" s="467"/>
      <c r="S2" s="467"/>
      <c r="T2" s="467"/>
    </row>
    <row r="3" spans="1:20" ht="36" customHeight="1" x14ac:dyDescent="0.3">
      <c r="A3" s="456" t="s">
        <v>705</v>
      </c>
      <c r="B3" s="469" t="s">
        <v>649</v>
      </c>
      <c r="C3" s="475" t="s">
        <v>1</v>
      </c>
      <c r="D3" s="456" t="s">
        <v>2</v>
      </c>
      <c r="E3" s="456"/>
      <c r="F3" s="456" t="s">
        <v>29</v>
      </c>
      <c r="G3" s="456" t="s">
        <v>3</v>
      </c>
      <c r="H3" s="456"/>
      <c r="I3" s="456" t="s">
        <v>30</v>
      </c>
      <c r="J3" s="456" t="s">
        <v>0</v>
      </c>
      <c r="K3" s="404"/>
      <c r="L3" s="404"/>
      <c r="M3" s="302"/>
      <c r="N3" s="259"/>
      <c r="O3" s="260"/>
      <c r="P3" s="38"/>
      <c r="Q3" s="38"/>
      <c r="R3" s="38"/>
      <c r="S3" s="38"/>
      <c r="T3" s="37"/>
    </row>
    <row r="4" spans="1:20" ht="80.400000000000006" customHeight="1" x14ac:dyDescent="0.3">
      <c r="A4" s="456"/>
      <c r="B4" s="470"/>
      <c r="C4" s="475"/>
      <c r="D4" s="43" t="s">
        <v>38</v>
      </c>
      <c r="E4" s="43" t="s">
        <v>148</v>
      </c>
      <c r="F4" s="456"/>
      <c r="G4" s="43" t="s">
        <v>39</v>
      </c>
      <c r="H4" s="43" t="s">
        <v>40</v>
      </c>
      <c r="I4" s="456"/>
      <c r="J4" s="456"/>
      <c r="K4" s="406" t="s">
        <v>51</v>
      </c>
      <c r="L4" s="406" t="s">
        <v>52</v>
      </c>
      <c r="M4" s="303"/>
      <c r="N4" s="261" t="str">
        <f>C3</f>
        <v>Denumirea capitolelor şi subcapitolelor</v>
      </c>
      <c r="O4" s="258" t="s">
        <v>84</v>
      </c>
      <c r="P4" s="237" t="s">
        <v>85</v>
      </c>
      <c r="Q4" s="237" t="s">
        <v>86</v>
      </c>
      <c r="R4" s="237" t="s">
        <v>87</v>
      </c>
      <c r="S4" s="237" t="s">
        <v>154</v>
      </c>
      <c r="T4" s="43"/>
    </row>
    <row r="5" spans="1:20" ht="20.399999999999999" customHeight="1" x14ac:dyDescent="0.3">
      <c r="A5" s="392"/>
      <c r="B5" s="44" t="s">
        <v>21</v>
      </c>
      <c r="C5" s="464" t="s">
        <v>272</v>
      </c>
      <c r="D5" s="465"/>
      <c r="E5" s="465"/>
      <c r="F5" s="465"/>
      <c r="G5" s="465"/>
      <c r="H5" s="465"/>
      <c r="I5" s="465"/>
      <c r="J5" s="465"/>
      <c r="K5" s="407"/>
      <c r="L5" s="407"/>
      <c r="M5" s="302"/>
      <c r="N5" s="471" t="str">
        <f>C5</f>
        <v>Cheltuieli pentru obtinerea și amenajarea terenului</v>
      </c>
      <c r="O5" s="471"/>
      <c r="P5" s="471"/>
      <c r="Q5" s="471"/>
      <c r="R5" s="471"/>
      <c r="S5" s="471"/>
      <c r="T5" s="19"/>
    </row>
    <row r="6" spans="1:20" ht="36" customHeight="1" x14ac:dyDescent="0.3">
      <c r="A6" s="392"/>
      <c r="B6" s="44" t="s">
        <v>46</v>
      </c>
      <c r="C6" s="3" t="s">
        <v>410</v>
      </c>
      <c r="D6" s="45"/>
      <c r="E6" s="45"/>
      <c r="F6" s="46">
        <f>D6+E6</f>
        <v>0</v>
      </c>
      <c r="G6" s="45"/>
      <c r="H6" s="45"/>
      <c r="I6" s="46">
        <f>G6+H6</f>
        <v>0</v>
      </c>
      <c r="J6" s="46">
        <f>F6+I6</f>
        <v>0</v>
      </c>
      <c r="K6" s="408" t="s">
        <v>234</v>
      </c>
      <c r="L6" s="408" t="s">
        <v>235</v>
      </c>
      <c r="M6" s="302" t="str">
        <f>IF(F6&gt;SUM(D95*Instructiuni!F10),"!!! Atentie prag","")</f>
        <v/>
      </c>
      <c r="N6" s="242" t="str">
        <f>C6</f>
        <v xml:space="preserve">Obtinerea terenului </v>
      </c>
      <c r="O6" s="281"/>
      <c r="P6" s="282"/>
      <c r="Q6" s="282"/>
      <c r="R6" s="282"/>
      <c r="S6" s="283">
        <f>SUM(O6:R6)</f>
        <v>0</v>
      </c>
      <c r="T6" s="19" t="str">
        <f>IF(S6=J6,"OK","ERROR")</f>
        <v>OK</v>
      </c>
    </row>
    <row r="7" spans="1:20" ht="24.6" customHeight="1" x14ac:dyDescent="0.3">
      <c r="A7" s="392" t="s">
        <v>46</v>
      </c>
      <c r="B7" s="44" t="s">
        <v>149</v>
      </c>
      <c r="C7" s="3" t="s">
        <v>4</v>
      </c>
      <c r="D7" s="277">
        <v>0</v>
      </c>
      <c r="E7" s="277">
        <v>0</v>
      </c>
      <c r="F7" s="46">
        <f>D7+E7</f>
        <v>0</v>
      </c>
      <c r="G7" s="277">
        <v>0</v>
      </c>
      <c r="H7" s="277">
        <v>0</v>
      </c>
      <c r="I7" s="46">
        <f>G7+H7</f>
        <v>0</v>
      </c>
      <c r="J7" s="46">
        <f>F7+I7</f>
        <v>0</v>
      </c>
      <c r="K7" s="409" t="s">
        <v>236</v>
      </c>
      <c r="L7" s="409" t="s">
        <v>237</v>
      </c>
      <c r="M7" s="302"/>
      <c r="N7" s="242" t="str">
        <f t="shared" ref="N7:N64" si="0">C7</f>
        <v>Amenajarea terenului</v>
      </c>
      <c r="O7" s="240">
        <v>0</v>
      </c>
      <c r="P7" s="277">
        <v>0</v>
      </c>
      <c r="Q7" s="277">
        <v>0</v>
      </c>
      <c r="R7" s="277">
        <v>0</v>
      </c>
      <c r="S7" s="284">
        <f t="shared" ref="S7:S74" si="1">SUM(O7:R7)</f>
        <v>0</v>
      </c>
      <c r="T7" s="19" t="str">
        <f t="shared" ref="T7:T72" si="2">IF(S7=J7,"OK","ERROR")</f>
        <v>OK</v>
      </c>
    </row>
    <row r="8" spans="1:20" ht="46.95" customHeight="1" x14ac:dyDescent="0.3">
      <c r="A8" s="392" t="s">
        <v>650</v>
      </c>
      <c r="B8" s="44" t="s">
        <v>151</v>
      </c>
      <c r="C8" s="3" t="s">
        <v>42</v>
      </c>
      <c r="D8" s="277">
        <v>0</v>
      </c>
      <c r="E8" s="277">
        <v>0</v>
      </c>
      <c r="F8" s="46">
        <f>D8+E8</f>
        <v>0</v>
      </c>
      <c r="G8" s="277">
        <v>0</v>
      </c>
      <c r="H8" s="277">
        <v>0</v>
      </c>
      <c r="I8" s="46">
        <f>G8+H8</f>
        <v>0</v>
      </c>
      <c r="J8" s="46">
        <f>F8+I8</f>
        <v>0</v>
      </c>
      <c r="K8" s="409" t="s">
        <v>236</v>
      </c>
      <c r="L8" s="409" t="s">
        <v>238</v>
      </c>
      <c r="M8" s="302"/>
      <c r="N8" s="242" t="str">
        <f t="shared" si="0"/>
        <v>Amenajări pentru protecţia mediului şi aducerea terenului la starea iniţială</v>
      </c>
      <c r="O8" s="240">
        <v>0</v>
      </c>
      <c r="P8" s="277">
        <v>0</v>
      </c>
      <c r="Q8" s="277">
        <v>0</v>
      </c>
      <c r="R8" s="277">
        <v>0</v>
      </c>
      <c r="S8" s="284">
        <f t="shared" si="1"/>
        <v>0</v>
      </c>
      <c r="T8" s="19" t="str">
        <f t="shared" si="2"/>
        <v>OK</v>
      </c>
    </row>
    <row r="9" spans="1:20" ht="36" customHeight="1" x14ac:dyDescent="0.3">
      <c r="A9" s="392" t="s">
        <v>651</v>
      </c>
      <c r="B9" s="44" t="s">
        <v>48</v>
      </c>
      <c r="C9" s="47" t="s">
        <v>152</v>
      </c>
      <c r="D9" s="277">
        <v>0</v>
      </c>
      <c r="E9" s="277">
        <v>0</v>
      </c>
      <c r="F9" s="46">
        <f>D9+E9</f>
        <v>0</v>
      </c>
      <c r="G9" s="277">
        <v>0</v>
      </c>
      <c r="H9" s="277">
        <v>0</v>
      </c>
      <c r="I9" s="46">
        <f>G9+H9</f>
        <v>0</v>
      </c>
      <c r="J9" s="46">
        <f>F9+I9</f>
        <v>0</v>
      </c>
      <c r="K9" s="409" t="s">
        <v>236</v>
      </c>
      <c r="L9" s="409" t="s">
        <v>239</v>
      </c>
      <c r="M9" s="302"/>
      <c r="N9" s="242" t="str">
        <f t="shared" si="0"/>
        <v>Cheltuieli pentru relocare/protecția utilităților</v>
      </c>
      <c r="O9" s="240">
        <v>0</v>
      </c>
      <c r="P9" s="277">
        <v>0</v>
      </c>
      <c r="Q9" s="277">
        <v>0</v>
      </c>
      <c r="R9" s="277">
        <v>0</v>
      </c>
      <c r="S9" s="284">
        <f t="shared" si="1"/>
        <v>0</v>
      </c>
      <c r="T9" s="19" t="str">
        <f t="shared" si="2"/>
        <v>OK</v>
      </c>
    </row>
    <row r="10" spans="1:20" s="52" customFormat="1" x14ac:dyDescent="0.3">
      <c r="A10" s="393"/>
      <c r="B10" s="48"/>
      <c r="C10" s="49" t="s">
        <v>5</v>
      </c>
      <c r="D10" s="50">
        <f>SUM(D6:D9)</f>
        <v>0</v>
      </c>
      <c r="E10" s="50">
        <f t="shared" ref="E10:J10" si="3">SUM(E6:E9)</f>
        <v>0</v>
      </c>
      <c r="F10" s="50">
        <f t="shared" si="3"/>
        <v>0</v>
      </c>
      <c r="G10" s="50">
        <f t="shared" si="3"/>
        <v>0</v>
      </c>
      <c r="H10" s="50">
        <f t="shared" si="3"/>
        <v>0</v>
      </c>
      <c r="I10" s="50">
        <f t="shared" si="3"/>
        <v>0</v>
      </c>
      <c r="J10" s="50">
        <f t="shared" si="3"/>
        <v>0</v>
      </c>
      <c r="K10" s="410"/>
      <c r="L10" s="410"/>
      <c r="M10" s="303"/>
      <c r="N10" s="242" t="str">
        <f t="shared" si="0"/>
        <v>TOTAL CAPITOL 1</v>
      </c>
      <c r="O10" s="238">
        <f t="shared" ref="O10" si="4">SUM(O6:O9)</f>
        <v>0</v>
      </c>
      <c r="P10" s="50">
        <f t="shared" ref="P10" si="5">SUM(P6:P9)</f>
        <v>0</v>
      </c>
      <c r="Q10" s="50">
        <f t="shared" ref="Q10" si="6">SUM(Q6:Q9)</f>
        <v>0</v>
      </c>
      <c r="R10" s="50">
        <f t="shared" ref="R10" si="7">SUM(R6:R9)</f>
        <v>0</v>
      </c>
      <c r="S10" s="50">
        <f t="shared" ref="S10" si="8">SUM(S6:S9)</f>
        <v>0</v>
      </c>
      <c r="T10" s="51" t="str">
        <f t="shared" si="2"/>
        <v>OK</v>
      </c>
    </row>
    <row r="11" spans="1:20" ht="30.6" customHeight="1" x14ac:dyDescent="0.3">
      <c r="A11" s="37"/>
      <c r="B11" s="44" t="s">
        <v>22</v>
      </c>
      <c r="C11" s="464" t="s">
        <v>641</v>
      </c>
      <c r="D11" s="465"/>
      <c r="E11" s="465"/>
      <c r="F11" s="465"/>
      <c r="G11" s="465"/>
      <c r="H11" s="465"/>
      <c r="I11" s="465"/>
      <c r="J11" s="465"/>
      <c r="K11" s="407"/>
      <c r="L11" s="407"/>
      <c r="M11" s="302"/>
      <c r="N11" s="461" t="str">
        <f t="shared" si="0"/>
        <v>Cheltuieli pentru asigurarea utilităților necesare obiectivului de investiții</v>
      </c>
      <c r="O11" s="462"/>
      <c r="P11" s="462"/>
      <c r="Q11" s="462"/>
      <c r="R11" s="462"/>
      <c r="S11" s="463"/>
      <c r="T11" s="19"/>
    </row>
    <row r="12" spans="1:20" ht="39.6" customHeight="1" x14ac:dyDescent="0.3">
      <c r="A12" s="392">
        <v>2</v>
      </c>
      <c r="B12" s="53" t="s">
        <v>6</v>
      </c>
      <c r="C12" s="54" t="s">
        <v>642</v>
      </c>
      <c r="D12" s="277">
        <v>0</v>
      </c>
      <c r="E12" s="277">
        <v>0</v>
      </c>
      <c r="F12" s="46">
        <f>D12+E12</f>
        <v>0</v>
      </c>
      <c r="G12" s="277">
        <v>0</v>
      </c>
      <c r="H12" s="277">
        <v>0</v>
      </c>
      <c r="I12" s="46">
        <f>G12+H12</f>
        <v>0</v>
      </c>
      <c r="J12" s="46">
        <f>F12+I12</f>
        <v>0</v>
      </c>
      <c r="K12" s="409" t="s">
        <v>579</v>
      </c>
      <c r="L12" s="409" t="s">
        <v>240</v>
      </c>
      <c r="M12" s="302"/>
      <c r="N12" s="242" t="str">
        <f t="shared" si="0"/>
        <v>Cheltuieli pentru asigurarea utilităţilor necesare obiectivului</v>
      </c>
      <c r="O12" s="285">
        <v>0</v>
      </c>
      <c r="P12" s="277">
        <v>0</v>
      </c>
      <c r="Q12" s="277">
        <v>0</v>
      </c>
      <c r="R12" s="277">
        <v>0</v>
      </c>
      <c r="S12" s="284">
        <f t="shared" si="1"/>
        <v>0</v>
      </c>
      <c r="T12" s="19" t="str">
        <f t="shared" si="2"/>
        <v>OK</v>
      </c>
    </row>
    <row r="13" spans="1:20" s="52" customFormat="1" x14ac:dyDescent="0.3">
      <c r="A13" s="394"/>
      <c r="B13" s="48"/>
      <c r="C13" s="49" t="s">
        <v>7</v>
      </c>
      <c r="D13" s="50">
        <f>SUM(D12:D12)</f>
        <v>0</v>
      </c>
      <c r="E13" s="50">
        <f t="shared" ref="E13:J13" si="9">SUM(E12:E12)</f>
        <v>0</v>
      </c>
      <c r="F13" s="50">
        <f t="shared" si="9"/>
        <v>0</v>
      </c>
      <c r="G13" s="50">
        <f t="shared" si="9"/>
        <v>0</v>
      </c>
      <c r="H13" s="50">
        <f t="shared" si="9"/>
        <v>0</v>
      </c>
      <c r="I13" s="50">
        <f t="shared" si="9"/>
        <v>0</v>
      </c>
      <c r="J13" s="50">
        <f t="shared" si="9"/>
        <v>0</v>
      </c>
      <c r="K13" s="411"/>
      <c r="L13" s="411"/>
      <c r="M13" s="304"/>
      <c r="N13" s="242" t="str">
        <f t="shared" si="0"/>
        <v> TOTAL CAPITOL 2</v>
      </c>
      <c r="O13" s="238">
        <f t="shared" ref="O13" si="10">SUM(O12:O12)</f>
        <v>0</v>
      </c>
      <c r="P13" s="50">
        <f t="shared" ref="P13" si="11">SUM(P12:P12)</f>
        <v>0</v>
      </c>
      <c r="Q13" s="50">
        <f t="shared" ref="Q13" si="12">SUM(Q12:Q12)</f>
        <v>0</v>
      </c>
      <c r="R13" s="50">
        <f t="shared" ref="R13" si="13">SUM(R12:R12)</f>
        <v>0</v>
      </c>
      <c r="S13" s="50">
        <f t="shared" ref="S13" si="14">SUM(S12:S12)</f>
        <v>0</v>
      </c>
      <c r="T13" s="51" t="str">
        <f t="shared" si="2"/>
        <v>OK</v>
      </c>
    </row>
    <row r="14" spans="1:20" ht="36.6" customHeight="1" x14ac:dyDescent="0.3">
      <c r="A14" s="37"/>
      <c r="B14" s="44" t="s">
        <v>23</v>
      </c>
      <c r="C14" s="472" t="s">
        <v>706</v>
      </c>
      <c r="D14" s="473"/>
      <c r="E14" s="473"/>
      <c r="F14" s="473"/>
      <c r="G14" s="473"/>
      <c r="H14" s="473"/>
      <c r="I14" s="473"/>
      <c r="J14" s="473"/>
      <c r="K14" s="473"/>
      <c r="L14" s="474"/>
      <c r="M14" s="302" t="str">
        <f>IF(F41-F29-F31-F34&gt;SUM(F49*Instructiuni!F12),"!!! Atentie prag","")</f>
        <v/>
      </c>
      <c r="N14" s="461" t="str">
        <f t="shared" si="0"/>
        <v xml:space="preserve">Cheltuieli pentru proiectare și asistență tehnică </v>
      </c>
      <c r="O14" s="462"/>
      <c r="P14" s="462"/>
      <c r="Q14" s="462"/>
      <c r="R14" s="462"/>
      <c r="S14" s="463"/>
      <c r="T14" s="19"/>
    </row>
    <row r="15" spans="1:20" x14ac:dyDescent="0.3">
      <c r="A15" s="56" t="s">
        <v>155</v>
      </c>
      <c r="B15" s="56" t="s">
        <v>155</v>
      </c>
      <c r="C15" s="54" t="s">
        <v>157</v>
      </c>
      <c r="D15" s="46">
        <f>SUM(D16:D18)</f>
        <v>0</v>
      </c>
      <c r="E15" s="46">
        <f t="shared" ref="E15:J15" si="15">SUM(E16:E18)</f>
        <v>0</v>
      </c>
      <c r="F15" s="46">
        <f>SUM(F16:F18)</f>
        <v>0</v>
      </c>
      <c r="G15" s="46">
        <f t="shared" si="15"/>
        <v>0</v>
      </c>
      <c r="H15" s="46">
        <f t="shared" si="15"/>
        <v>0</v>
      </c>
      <c r="I15" s="46">
        <f t="shared" si="15"/>
        <v>0</v>
      </c>
      <c r="J15" s="46">
        <f t="shared" si="15"/>
        <v>0</v>
      </c>
      <c r="K15" s="407"/>
      <c r="L15" s="407"/>
      <c r="M15" s="302"/>
      <c r="N15" s="242" t="str">
        <f t="shared" si="0"/>
        <v xml:space="preserve">Studii </v>
      </c>
      <c r="O15" s="239">
        <f t="shared" ref="O15" si="16">SUM(O16:O18)</f>
        <v>0</v>
      </c>
      <c r="P15" s="46">
        <f t="shared" ref="P15" si="17">SUM(P16:P18)</f>
        <v>0</v>
      </c>
      <c r="Q15" s="46">
        <f t="shared" ref="Q15" si="18">SUM(Q16:Q18)</f>
        <v>0</v>
      </c>
      <c r="R15" s="46">
        <f t="shared" ref="R15" si="19">SUM(R16:R18)</f>
        <v>0</v>
      </c>
      <c r="S15" s="46">
        <f t="shared" ref="S15" si="20">SUM(S16:S18)</f>
        <v>0</v>
      </c>
      <c r="T15" s="19" t="str">
        <f t="shared" si="2"/>
        <v>OK</v>
      </c>
    </row>
    <row r="16" spans="1:20" x14ac:dyDescent="0.3">
      <c r="A16" s="56" t="s">
        <v>56</v>
      </c>
      <c r="B16" s="56" t="s">
        <v>56</v>
      </c>
      <c r="C16" s="3" t="s">
        <v>156</v>
      </c>
      <c r="D16" s="277">
        <v>0</v>
      </c>
      <c r="E16" s="277">
        <v>0</v>
      </c>
      <c r="F16" s="46">
        <f t="shared" ref="F16:F18" si="21">D16+E16</f>
        <v>0</v>
      </c>
      <c r="G16" s="277">
        <v>0</v>
      </c>
      <c r="H16" s="277">
        <v>0</v>
      </c>
      <c r="I16" s="46">
        <f t="shared" ref="I16:I21" si="22">G16+H16</f>
        <v>0</v>
      </c>
      <c r="J16" s="46">
        <f t="shared" ref="J16:J21" si="23">F16+I16</f>
        <v>0</v>
      </c>
      <c r="K16" s="409" t="s">
        <v>241</v>
      </c>
      <c r="L16" s="409" t="s">
        <v>242</v>
      </c>
      <c r="M16" s="302"/>
      <c r="N16" s="242" t="str">
        <f t="shared" si="0"/>
        <v>Studii de teren</v>
      </c>
      <c r="O16" s="286">
        <v>0</v>
      </c>
      <c r="P16" s="287">
        <v>0</v>
      </c>
      <c r="Q16" s="287">
        <v>0</v>
      </c>
      <c r="R16" s="287">
        <v>0</v>
      </c>
      <c r="S16" s="284">
        <f t="shared" si="1"/>
        <v>0</v>
      </c>
      <c r="T16" s="19" t="str">
        <f t="shared" si="2"/>
        <v>OK</v>
      </c>
    </row>
    <row r="17" spans="1:20" ht="23.4" x14ac:dyDescent="0.3">
      <c r="A17" s="56" t="s">
        <v>158</v>
      </c>
      <c r="B17" s="56" t="s">
        <v>158</v>
      </c>
      <c r="C17" s="3" t="s">
        <v>53</v>
      </c>
      <c r="D17" s="277">
        <v>0</v>
      </c>
      <c r="E17" s="277">
        <v>0</v>
      </c>
      <c r="F17" s="46">
        <f t="shared" si="21"/>
        <v>0</v>
      </c>
      <c r="G17" s="277">
        <v>0</v>
      </c>
      <c r="H17" s="277">
        <v>0</v>
      </c>
      <c r="I17" s="46">
        <f t="shared" si="22"/>
        <v>0</v>
      </c>
      <c r="J17" s="46">
        <f t="shared" si="23"/>
        <v>0</v>
      </c>
      <c r="K17" s="409" t="s">
        <v>241</v>
      </c>
      <c r="L17" s="409" t="s">
        <v>243</v>
      </c>
      <c r="M17" s="302"/>
      <c r="N17" s="242" t="str">
        <f t="shared" si="0"/>
        <v>Raport privind impactul asupra mediului</v>
      </c>
      <c r="O17" s="286">
        <v>0</v>
      </c>
      <c r="P17" s="287">
        <v>0</v>
      </c>
      <c r="Q17" s="287">
        <v>0</v>
      </c>
      <c r="R17" s="287">
        <v>0</v>
      </c>
      <c r="S17" s="284">
        <f t="shared" si="1"/>
        <v>0</v>
      </c>
      <c r="T17" s="19" t="str">
        <f t="shared" si="2"/>
        <v>OK</v>
      </c>
    </row>
    <row r="18" spans="1:20" ht="15.6" x14ac:dyDescent="0.3">
      <c r="A18" s="56" t="s">
        <v>159</v>
      </c>
      <c r="B18" s="56" t="s">
        <v>159</v>
      </c>
      <c r="C18" s="3" t="s">
        <v>44</v>
      </c>
      <c r="D18" s="277">
        <v>0</v>
      </c>
      <c r="E18" s="277">
        <v>0</v>
      </c>
      <c r="F18" s="46">
        <f t="shared" si="21"/>
        <v>0</v>
      </c>
      <c r="G18" s="277">
        <v>0</v>
      </c>
      <c r="H18" s="277">
        <v>0</v>
      </c>
      <c r="I18" s="46">
        <f t="shared" si="22"/>
        <v>0</v>
      </c>
      <c r="J18" s="46">
        <f t="shared" si="23"/>
        <v>0</v>
      </c>
      <c r="K18" s="409" t="s">
        <v>241</v>
      </c>
      <c r="L18" s="409" t="s">
        <v>244</v>
      </c>
      <c r="M18" s="302"/>
      <c r="N18" s="242" t="str">
        <f t="shared" si="0"/>
        <v>Alte studii specifice</v>
      </c>
      <c r="O18" s="286">
        <v>0</v>
      </c>
      <c r="P18" s="287">
        <v>0</v>
      </c>
      <c r="Q18" s="287">
        <v>0</v>
      </c>
      <c r="R18" s="287">
        <v>0</v>
      </c>
      <c r="S18" s="284">
        <f t="shared" si="1"/>
        <v>0</v>
      </c>
      <c r="T18" s="19" t="str">
        <f t="shared" si="2"/>
        <v>OK</v>
      </c>
    </row>
    <row r="19" spans="1:20" ht="38.4" customHeight="1" x14ac:dyDescent="0.3">
      <c r="A19" s="56" t="s">
        <v>150</v>
      </c>
      <c r="B19" s="56" t="s">
        <v>150</v>
      </c>
      <c r="C19" s="3" t="s">
        <v>160</v>
      </c>
      <c r="D19" s="277">
        <v>0</v>
      </c>
      <c r="E19" s="277">
        <v>0</v>
      </c>
      <c r="F19" s="46">
        <f>D19+E19</f>
        <v>0</v>
      </c>
      <c r="G19" s="277">
        <v>0</v>
      </c>
      <c r="H19" s="277">
        <v>0</v>
      </c>
      <c r="I19" s="46">
        <f t="shared" si="22"/>
        <v>0</v>
      </c>
      <c r="J19" s="46">
        <f t="shared" si="23"/>
        <v>0</v>
      </c>
      <c r="K19" s="409" t="s">
        <v>241</v>
      </c>
      <c r="L19" s="409" t="s">
        <v>245</v>
      </c>
      <c r="M19" s="302"/>
      <c r="N19" s="242" t="str">
        <f t="shared" si="0"/>
        <v xml:space="preserve">Documentații suport și cheltuieli pentru obţinerea de  avize, acorduri şi autorizaţii </v>
      </c>
      <c r="O19" s="240">
        <v>0</v>
      </c>
      <c r="P19" s="287">
        <v>0</v>
      </c>
      <c r="Q19" s="287">
        <v>0</v>
      </c>
      <c r="R19" s="287">
        <v>0</v>
      </c>
      <c r="S19" s="284">
        <f t="shared" si="1"/>
        <v>0</v>
      </c>
      <c r="T19" s="19" t="str">
        <f t="shared" si="2"/>
        <v>OK</v>
      </c>
    </row>
    <row r="20" spans="1:20" ht="15.6" x14ac:dyDescent="0.3">
      <c r="A20" s="56" t="s">
        <v>57</v>
      </c>
      <c r="B20" s="56" t="s">
        <v>57</v>
      </c>
      <c r="C20" s="3" t="s">
        <v>161</v>
      </c>
      <c r="D20" s="277">
        <v>0</v>
      </c>
      <c r="E20" s="277">
        <v>0</v>
      </c>
      <c r="F20" s="46">
        <f>D20+E20</f>
        <v>0</v>
      </c>
      <c r="G20" s="277">
        <v>0</v>
      </c>
      <c r="H20" s="277">
        <v>0</v>
      </c>
      <c r="I20" s="46">
        <f t="shared" si="22"/>
        <v>0</v>
      </c>
      <c r="J20" s="46">
        <f t="shared" si="23"/>
        <v>0</v>
      </c>
      <c r="K20" s="409" t="s">
        <v>241</v>
      </c>
      <c r="L20" s="409" t="s">
        <v>246</v>
      </c>
      <c r="M20" s="302"/>
      <c r="N20" s="242" t="str">
        <f t="shared" si="0"/>
        <v xml:space="preserve">Expertizare tehnică </v>
      </c>
      <c r="O20" s="240">
        <v>0</v>
      </c>
      <c r="P20" s="287">
        <v>0</v>
      </c>
      <c r="Q20" s="287">
        <v>0</v>
      </c>
      <c r="R20" s="287">
        <v>0</v>
      </c>
      <c r="S20" s="284">
        <f t="shared" si="1"/>
        <v>0</v>
      </c>
      <c r="T20" s="19" t="str">
        <f t="shared" si="2"/>
        <v>OK</v>
      </c>
    </row>
    <row r="21" spans="1:20" ht="46.8" x14ac:dyDescent="0.3">
      <c r="A21" s="56" t="s">
        <v>57</v>
      </c>
      <c r="B21" s="56" t="s">
        <v>58</v>
      </c>
      <c r="C21" s="3" t="s">
        <v>561</v>
      </c>
      <c r="D21" s="277">
        <v>0</v>
      </c>
      <c r="E21" s="277">
        <v>0</v>
      </c>
      <c r="F21" s="46">
        <f>D21+E21</f>
        <v>0</v>
      </c>
      <c r="G21" s="277">
        <v>0</v>
      </c>
      <c r="H21" s="277">
        <v>0</v>
      </c>
      <c r="I21" s="46">
        <f t="shared" si="22"/>
        <v>0</v>
      </c>
      <c r="J21" s="46">
        <f t="shared" si="23"/>
        <v>0</v>
      </c>
      <c r="K21" s="409" t="s">
        <v>241</v>
      </c>
      <c r="L21" s="409" t="s">
        <v>582</v>
      </c>
      <c r="M21" s="302"/>
      <c r="N21" s="242" t="str">
        <f t="shared" si="0"/>
        <v xml:space="preserve">Certificarea performanţei energetice şi auditul energetic al clădirilor, auditul de siguranţă rutieră </v>
      </c>
      <c r="O21" s="240">
        <v>0</v>
      </c>
      <c r="P21" s="287">
        <v>0</v>
      </c>
      <c r="Q21" s="287">
        <v>0</v>
      </c>
      <c r="R21" s="287">
        <v>0</v>
      </c>
      <c r="S21" s="284">
        <f t="shared" si="1"/>
        <v>0</v>
      </c>
      <c r="T21" s="19" t="str">
        <f t="shared" si="2"/>
        <v>OK</v>
      </c>
    </row>
    <row r="22" spans="1:20" x14ac:dyDescent="0.3">
      <c r="A22" s="56" t="s">
        <v>57</v>
      </c>
      <c r="B22" s="56" t="s">
        <v>59</v>
      </c>
      <c r="C22" s="3" t="s">
        <v>162</v>
      </c>
      <c r="D22" s="46">
        <f>SUM(D23:D28)</f>
        <v>0</v>
      </c>
      <c r="E22" s="46">
        <f t="shared" ref="E22:J22" si="24">SUM(E23:E28)</f>
        <v>0</v>
      </c>
      <c r="F22" s="46">
        <f>SUM(F23:F28)</f>
        <v>0</v>
      </c>
      <c r="G22" s="46">
        <f t="shared" si="24"/>
        <v>0</v>
      </c>
      <c r="H22" s="46">
        <f t="shared" si="24"/>
        <v>0</v>
      </c>
      <c r="I22" s="46">
        <f t="shared" si="24"/>
        <v>0</v>
      </c>
      <c r="J22" s="46">
        <f t="shared" si="24"/>
        <v>0</v>
      </c>
      <c r="K22" s="409"/>
      <c r="L22" s="409"/>
      <c r="M22" s="302"/>
      <c r="N22" s="242" t="str">
        <f t="shared" si="0"/>
        <v xml:space="preserve">Proiectare </v>
      </c>
      <c r="O22" s="288">
        <f t="shared" ref="O22" si="25">SUM(O23:O28)</f>
        <v>0</v>
      </c>
      <c r="P22" s="36">
        <f t="shared" ref="P22" si="26">SUM(P23:P28)</f>
        <v>0</v>
      </c>
      <c r="Q22" s="36">
        <f t="shared" ref="Q22" si="27">SUM(Q23:Q28)</f>
        <v>0</v>
      </c>
      <c r="R22" s="36">
        <f t="shared" ref="R22" si="28">SUM(R23:R28)</f>
        <v>0</v>
      </c>
      <c r="S22" s="284">
        <f t="shared" ref="S22" si="29">SUM(S23:S28)</f>
        <v>0</v>
      </c>
      <c r="T22" s="19" t="str">
        <f t="shared" si="2"/>
        <v>OK</v>
      </c>
    </row>
    <row r="23" spans="1:20" s="115" customFormat="1" x14ac:dyDescent="0.3">
      <c r="A23" s="56" t="s">
        <v>57</v>
      </c>
      <c r="B23" s="56" t="s">
        <v>126</v>
      </c>
      <c r="C23" s="3" t="s">
        <v>163</v>
      </c>
      <c r="D23" s="277">
        <v>0</v>
      </c>
      <c r="E23" s="277">
        <v>0</v>
      </c>
      <c r="F23" s="46">
        <f t="shared" ref="F23:F29" si="30">D23+E23</f>
        <v>0</v>
      </c>
      <c r="G23" s="277">
        <v>0</v>
      </c>
      <c r="H23" s="277">
        <v>0</v>
      </c>
      <c r="I23" s="46">
        <f t="shared" ref="I23:I29" si="31">G23+H23</f>
        <v>0</v>
      </c>
      <c r="J23" s="46">
        <f t="shared" ref="J23:J29" si="32">F23+I23</f>
        <v>0</v>
      </c>
      <c r="K23" s="412" t="s">
        <v>241</v>
      </c>
      <c r="L23" s="412" t="s">
        <v>248</v>
      </c>
      <c r="M23" s="302"/>
      <c r="N23" s="242" t="str">
        <f t="shared" si="0"/>
        <v xml:space="preserve">Temă de proiectare                 </v>
      </c>
      <c r="O23" s="240">
        <v>0</v>
      </c>
      <c r="P23" s="24">
        <v>0</v>
      </c>
      <c r="Q23" s="24">
        <v>0</v>
      </c>
      <c r="R23" s="24">
        <v>0</v>
      </c>
      <c r="S23" s="289">
        <f t="shared" si="1"/>
        <v>0</v>
      </c>
      <c r="T23" s="114" t="str">
        <f t="shared" si="2"/>
        <v>OK</v>
      </c>
    </row>
    <row r="24" spans="1:20" s="115" customFormat="1" ht="15.6" x14ac:dyDescent="0.3">
      <c r="A24" s="56" t="s">
        <v>57</v>
      </c>
      <c r="B24" s="56" t="s">
        <v>127</v>
      </c>
      <c r="C24" s="3" t="s">
        <v>164</v>
      </c>
      <c r="D24" s="277">
        <v>0</v>
      </c>
      <c r="E24" s="277">
        <v>0</v>
      </c>
      <c r="F24" s="46">
        <f t="shared" si="30"/>
        <v>0</v>
      </c>
      <c r="G24" s="277">
        <v>0</v>
      </c>
      <c r="H24" s="277">
        <v>0</v>
      </c>
      <c r="I24" s="46">
        <f t="shared" si="31"/>
        <v>0</v>
      </c>
      <c r="J24" s="46">
        <f t="shared" si="32"/>
        <v>0</v>
      </c>
      <c r="K24" s="412" t="s">
        <v>241</v>
      </c>
      <c r="L24" s="412" t="s">
        <v>249</v>
      </c>
      <c r="M24" s="302"/>
      <c r="N24" s="242" t="str">
        <f t="shared" si="0"/>
        <v>Studiu de prefezabilitate</v>
      </c>
      <c r="O24" s="240">
        <v>0</v>
      </c>
      <c r="P24" s="24">
        <v>0</v>
      </c>
      <c r="Q24" s="24">
        <v>0</v>
      </c>
      <c r="R24" s="24">
        <v>0</v>
      </c>
      <c r="S24" s="289">
        <f t="shared" si="1"/>
        <v>0</v>
      </c>
      <c r="T24" s="114" t="str">
        <f t="shared" si="2"/>
        <v>OK</v>
      </c>
    </row>
    <row r="25" spans="1:20" s="115" customFormat="1" ht="40.799999999999997" x14ac:dyDescent="0.3">
      <c r="A25" s="56" t="s">
        <v>57</v>
      </c>
      <c r="B25" s="56" t="s">
        <v>128</v>
      </c>
      <c r="C25" s="3" t="s">
        <v>165</v>
      </c>
      <c r="D25" s="277">
        <v>0</v>
      </c>
      <c r="E25" s="277">
        <v>0</v>
      </c>
      <c r="F25" s="46">
        <f t="shared" si="30"/>
        <v>0</v>
      </c>
      <c r="G25" s="277">
        <v>0</v>
      </c>
      <c r="H25" s="277">
        <v>0</v>
      </c>
      <c r="I25" s="46">
        <f t="shared" si="31"/>
        <v>0</v>
      </c>
      <c r="J25" s="46">
        <f t="shared" si="32"/>
        <v>0</v>
      </c>
      <c r="K25" s="412" t="s">
        <v>241</v>
      </c>
      <c r="L25" s="412" t="s">
        <v>250</v>
      </c>
      <c r="M25" s="302"/>
      <c r="N25" s="242" t="str">
        <f t="shared" si="0"/>
        <v xml:space="preserve">Studiu de fezabilitate/documentaţie de avizare a lucrărilor de intervenţii şi deviz general                             </v>
      </c>
      <c r="O25" s="240">
        <v>0</v>
      </c>
      <c r="P25" s="24">
        <v>0</v>
      </c>
      <c r="Q25" s="24">
        <v>0</v>
      </c>
      <c r="R25" s="24">
        <v>0</v>
      </c>
      <c r="S25" s="289">
        <f t="shared" si="1"/>
        <v>0</v>
      </c>
      <c r="T25" s="114" t="str">
        <f t="shared" si="2"/>
        <v>OK</v>
      </c>
    </row>
    <row r="26" spans="1:20" s="115" customFormat="1" ht="48" customHeight="1" x14ac:dyDescent="0.3">
      <c r="A26" s="56" t="s">
        <v>57</v>
      </c>
      <c r="B26" s="56" t="s">
        <v>129</v>
      </c>
      <c r="C26" s="3" t="s">
        <v>166</v>
      </c>
      <c r="D26" s="277">
        <v>0</v>
      </c>
      <c r="E26" s="277">
        <v>0</v>
      </c>
      <c r="F26" s="46">
        <f t="shared" si="30"/>
        <v>0</v>
      </c>
      <c r="G26" s="277">
        <v>0</v>
      </c>
      <c r="H26" s="277">
        <v>0</v>
      </c>
      <c r="I26" s="46">
        <f t="shared" si="31"/>
        <v>0</v>
      </c>
      <c r="J26" s="46">
        <f t="shared" si="32"/>
        <v>0</v>
      </c>
      <c r="K26" s="412" t="s">
        <v>241</v>
      </c>
      <c r="L26" s="412" t="s">
        <v>251</v>
      </c>
      <c r="M26" s="302"/>
      <c r="N26" s="242" t="str">
        <f t="shared" si="0"/>
        <v>Documentaţiile tehnice necesare în vederea obţinerii avizelor/acordurilor/   autorizaţiilor</v>
      </c>
      <c r="O26" s="240">
        <v>0</v>
      </c>
      <c r="P26" s="24">
        <v>0</v>
      </c>
      <c r="Q26" s="24">
        <v>0</v>
      </c>
      <c r="R26" s="24">
        <v>0</v>
      </c>
      <c r="S26" s="289">
        <f t="shared" si="1"/>
        <v>0</v>
      </c>
      <c r="T26" s="114" t="str">
        <f t="shared" si="2"/>
        <v>OK</v>
      </c>
    </row>
    <row r="27" spans="1:20" s="115" customFormat="1" ht="41.4" customHeight="1" x14ac:dyDescent="0.3">
      <c r="A27" s="56" t="s">
        <v>57</v>
      </c>
      <c r="B27" s="56" t="s">
        <v>130</v>
      </c>
      <c r="C27" s="3" t="s">
        <v>167</v>
      </c>
      <c r="D27" s="277">
        <v>0</v>
      </c>
      <c r="E27" s="277">
        <v>0</v>
      </c>
      <c r="F27" s="46">
        <f t="shared" si="30"/>
        <v>0</v>
      </c>
      <c r="G27" s="277">
        <v>0</v>
      </c>
      <c r="H27" s="277">
        <v>0</v>
      </c>
      <c r="I27" s="46">
        <f t="shared" si="31"/>
        <v>0</v>
      </c>
      <c r="J27" s="46">
        <f t="shared" si="32"/>
        <v>0</v>
      </c>
      <c r="K27" s="412" t="s">
        <v>241</v>
      </c>
      <c r="L27" s="412" t="s">
        <v>252</v>
      </c>
      <c r="M27" s="302"/>
      <c r="N27" s="242" t="str">
        <f t="shared" si="0"/>
        <v>Verificarea tehnică de calitate a  proiectului tehnic şi a detaliilor de     execuţie</v>
      </c>
      <c r="O27" s="240">
        <v>0</v>
      </c>
      <c r="P27" s="24">
        <v>0</v>
      </c>
      <c r="Q27" s="24">
        <v>0</v>
      </c>
      <c r="R27" s="24">
        <v>0</v>
      </c>
      <c r="S27" s="289">
        <f t="shared" si="1"/>
        <v>0</v>
      </c>
      <c r="T27" s="114" t="str">
        <f t="shared" si="2"/>
        <v>OK</v>
      </c>
    </row>
    <row r="28" spans="1:20" s="115" customFormat="1" ht="30.6" customHeight="1" x14ac:dyDescent="0.3">
      <c r="A28" s="56" t="s">
        <v>57</v>
      </c>
      <c r="B28" s="56" t="s">
        <v>144</v>
      </c>
      <c r="C28" s="3" t="s">
        <v>168</v>
      </c>
      <c r="D28" s="277">
        <v>0</v>
      </c>
      <c r="E28" s="277">
        <v>0</v>
      </c>
      <c r="F28" s="46">
        <f t="shared" si="30"/>
        <v>0</v>
      </c>
      <c r="G28" s="277">
        <v>0</v>
      </c>
      <c r="H28" s="277">
        <v>0</v>
      </c>
      <c r="I28" s="46">
        <f t="shared" si="31"/>
        <v>0</v>
      </c>
      <c r="J28" s="46">
        <f t="shared" si="32"/>
        <v>0</v>
      </c>
      <c r="K28" s="412" t="s">
        <v>241</v>
      </c>
      <c r="L28" s="412" t="s">
        <v>253</v>
      </c>
      <c r="M28" s="302"/>
      <c r="N28" s="242" t="str">
        <f t="shared" si="0"/>
        <v xml:space="preserve">Proiect tehnic şi detalii de  execuţie     </v>
      </c>
      <c r="O28" s="240">
        <v>0</v>
      </c>
      <c r="P28" s="24">
        <v>0</v>
      </c>
      <c r="Q28" s="24">
        <v>0</v>
      </c>
      <c r="R28" s="24">
        <v>0</v>
      </c>
      <c r="S28" s="289">
        <f t="shared" si="1"/>
        <v>0</v>
      </c>
      <c r="T28" s="114" t="str">
        <f t="shared" si="2"/>
        <v>OK</v>
      </c>
    </row>
    <row r="29" spans="1:20" s="115" customFormat="1" ht="23.4" x14ac:dyDescent="0.3">
      <c r="A29" s="395" t="s">
        <v>652</v>
      </c>
      <c r="B29" s="56" t="s">
        <v>131</v>
      </c>
      <c r="C29" s="3" t="s">
        <v>169</v>
      </c>
      <c r="D29" s="277">
        <v>0</v>
      </c>
      <c r="E29" s="277">
        <v>0</v>
      </c>
      <c r="F29" s="46">
        <f t="shared" si="30"/>
        <v>0</v>
      </c>
      <c r="G29" s="277">
        <v>0</v>
      </c>
      <c r="H29" s="277">
        <v>0</v>
      </c>
      <c r="I29" s="46">
        <f t="shared" si="31"/>
        <v>0</v>
      </c>
      <c r="J29" s="46">
        <f t="shared" si="32"/>
        <v>0</v>
      </c>
      <c r="K29" s="412" t="s">
        <v>273</v>
      </c>
      <c r="L29" s="412" t="s">
        <v>377</v>
      </c>
      <c r="M29" s="302"/>
      <c r="N29" s="242" t="str">
        <f t="shared" si="0"/>
        <v xml:space="preserve">Organizarea procedurilor de achiziţie     </v>
      </c>
      <c r="O29" s="240">
        <v>0</v>
      </c>
      <c r="P29" s="24">
        <v>0</v>
      </c>
      <c r="Q29" s="24">
        <v>0</v>
      </c>
      <c r="R29" s="24">
        <v>0</v>
      </c>
      <c r="S29" s="289">
        <f t="shared" si="1"/>
        <v>0</v>
      </c>
      <c r="T29" s="114" t="str">
        <f t="shared" si="2"/>
        <v>OK</v>
      </c>
    </row>
    <row r="30" spans="1:20" s="115" customFormat="1" ht="16.95" customHeight="1" x14ac:dyDescent="0.3">
      <c r="A30" s="395"/>
      <c r="B30" s="56" t="s">
        <v>132</v>
      </c>
      <c r="C30" s="3" t="s">
        <v>43</v>
      </c>
      <c r="D30" s="46">
        <f>D31+D34</f>
        <v>0</v>
      </c>
      <c r="E30" s="46">
        <f t="shared" ref="E30:J30" si="33">E31+E34</f>
        <v>0</v>
      </c>
      <c r="F30" s="46">
        <f t="shared" si="33"/>
        <v>0</v>
      </c>
      <c r="G30" s="46">
        <f t="shared" si="33"/>
        <v>0</v>
      </c>
      <c r="H30" s="46">
        <f t="shared" si="33"/>
        <v>0</v>
      </c>
      <c r="I30" s="46">
        <f t="shared" si="33"/>
        <v>0</v>
      </c>
      <c r="J30" s="46">
        <f t="shared" si="33"/>
        <v>0</v>
      </c>
      <c r="K30" s="412"/>
      <c r="L30" s="412"/>
      <c r="M30" s="302"/>
      <c r="N30" s="242" t="str">
        <f t="shared" si="0"/>
        <v>Consultanţă</v>
      </c>
      <c r="O30" s="239">
        <f>O31+O34</f>
        <v>0</v>
      </c>
      <c r="P30" s="46">
        <f t="shared" ref="P30:R30" si="34">P31+P34</f>
        <v>0</v>
      </c>
      <c r="Q30" s="46">
        <f t="shared" si="34"/>
        <v>0</v>
      </c>
      <c r="R30" s="46">
        <f t="shared" si="34"/>
        <v>0</v>
      </c>
      <c r="S30" s="289">
        <f>SUM(O30:R30)</f>
        <v>0</v>
      </c>
      <c r="T30" s="114" t="str">
        <f t="shared" si="2"/>
        <v>OK</v>
      </c>
    </row>
    <row r="31" spans="1:20" s="115" customFormat="1" ht="28.95" customHeight="1" x14ac:dyDescent="0.3">
      <c r="A31" s="395" t="s">
        <v>652</v>
      </c>
      <c r="B31" s="56" t="s">
        <v>170</v>
      </c>
      <c r="C31" s="3" t="s">
        <v>171</v>
      </c>
      <c r="D31" s="278">
        <f>D32+D33</f>
        <v>0</v>
      </c>
      <c r="E31" s="278">
        <f t="shared" ref="E31:J31" si="35">E32+E33</f>
        <v>0</v>
      </c>
      <c r="F31" s="278">
        <f t="shared" si="35"/>
        <v>0</v>
      </c>
      <c r="G31" s="278">
        <f t="shared" si="35"/>
        <v>0</v>
      </c>
      <c r="H31" s="278">
        <f t="shared" si="35"/>
        <v>0</v>
      </c>
      <c r="I31" s="278">
        <f t="shared" si="35"/>
        <v>0</v>
      </c>
      <c r="J31" s="278">
        <f t="shared" si="35"/>
        <v>0</v>
      </c>
      <c r="K31" s="412"/>
      <c r="L31" s="412"/>
      <c r="M31" s="302"/>
      <c r="N31" s="242" t="str">
        <f t="shared" si="0"/>
        <v>Managementul de proiect pentru obiectivul de investiţii</v>
      </c>
      <c r="O31" s="290">
        <f>O32+O33</f>
        <v>0</v>
      </c>
      <c r="P31" s="278">
        <f t="shared" ref="P31:R31" si="36">P32+P33</f>
        <v>0</v>
      </c>
      <c r="Q31" s="278">
        <f t="shared" si="36"/>
        <v>0</v>
      </c>
      <c r="R31" s="278">
        <f t="shared" si="36"/>
        <v>0</v>
      </c>
      <c r="S31" s="289">
        <f t="shared" si="1"/>
        <v>0</v>
      </c>
      <c r="T31" s="114" t="str">
        <f t="shared" si="2"/>
        <v>OK</v>
      </c>
    </row>
    <row r="32" spans="1:20" s="115" customFormat="1" ht="24" x14ac:dyDescent="0.3">
      <c r="A32" s="395" t="s">
        <v>652</v>
      </c>
      <c r="B32" s="56" t="s">
        <v>173</v>
      </c>
      <c r="C32" s="3" t="s">
        <v>172</v>
      </c>
      <c r="D32" s="277">
        <v>0</v>
      </c>
      <c r="E32" s="277">
        <v>0</v>
      </c>
      <c r="F32" s="46">
        <f>D32+E32</f>
        <v>0</v>
      </c>
      <c r="G32" s="277">
        <v>0</v>
      </c>
      <c r="H32" s="277">
        <v>0</v>
      </c>
      <c r="I32" s="46">
        <f>G32+H32</f>
        <v>0</v>
      </c>
      <c r="J32" s="46">
        <f>F32+I32</f>
        <v>0</v>
      </c>
      <c r="K32" s="412" t="s">
        <v>273</v>
      </c>
      <c r="L32" s="412" t="s">
        <v>377</v>
      </c>
      <c r="M32" s="302"/>
      <c r="N32" s="242" t="str">
        <f t="shared" si="0"/>
        <v xml:space="preserve">Servicii de consultanță la elaborarea cererii de finanțare </v>
      </c>
      <c r="O32" s="240">
        <v>0</v>
      </c>
      <c r="P32" s="24">
        <v>0</v>
      </c>
      <c r="Q32" s="24">
        <v>0</v>
      </c>
      <c r="R32" s="24">
        <v>0</v>
      </c>
      <c r="S32" s="289">
        <f t="shared" si="1"/>
        <v>0</v>
      </c>
      <c r="T32" s="114" t="str">
        <f t="shared" si="2"/>
        <v>OK</v>
      </c>
    </row>
    <row r="33" spans="1:20" s="115" customFormat="1" ht="24" x14ac:dyDescent="0.3">
      <c r="A33" s="395" t="s">
        <v>652</v>
      </c>
      <c r="B33" s="56" t="s">
        <v>175</v>
      </c>
      <c r="C33" s="3" t="s">
        <v>174</v>
      </c>
      <c r="D33" s="277">
        <v>0</v>
      </c>
      <c r="E33" s="277">
        <v>0</v>
      </c>
      <c r="F33" s="46">
        <f>D33+E33</f>
        <v>0</v>
      </c>
      <c r="G33" s="277">
        <v>0</v>
      </c>
      <c r="H33" s="277">
        <v>0</v>
      </c>
      <c r="I33" s="46">
        <f>G33+H33</f>
        <v>0</v>
      </c>
      <c r="J33" s="46">
        <f>F33+I33</f>
        <v>0</v>
      </c>
      <c r="K33" s="412" t="s">
        <v>273</v>
      </c>
      <c r="L33" s="412" t="s">
        <v>377</v>
      </c>
      <c r="M33" s="302"/>
      <c r="N33" s="242" t="str">
        <f t="shared" si="0"/>
        <v xml:space="preserve">Servicii de consultanță în domeniul managementului de proiect </v>
      </c>
      <c r="O33" s="240">
        <v>0</v>
      </c>
      <c r="P33" s="24">
        <v>0</v>
      </c>
      <c r="Q33" s="24">
        <v>0</v>
      </c>
      <c r="R33" s="24">
        <v>0</v>
      </c>
      <c r="S33" s="289">
        <f t="shared" si="1"/>
        <v>0</v>
      </c>
      <c r="T33" s="114" t="str">
        <f t="shared" si="2"/>
        <v>OK</v>
      </c>
    </row>
    <row r="34" spans="1:20" s="115" customFormat="1" ht="23.4" x14ac:dyDescent="0.3">
      <c r="A34" s="395">
        <v>8</v>
      </c>
      <c r="B34" s="56" t="s">
        <v>133</v>
      </c>
      <c r="C34" s="3" t="s">
        <v>176</v>
      </c>
      <c r="D34" s="277">
        <v>0</v>
      </c>
      <c r="E34" s="277">
        <v>0</v>
      </c>
      <c r="F34" s="46">
        <f>D34+E34</f>
        <v>0</v>
      </c>
      <c r="G34" s="277">
        <v>0</v>
      </c>
      <c r="H34" s="277">
        <v>0</v>
      </c>
      <c r="I34" s="46">
        <f>G34+H34</f>
        <v>0</v>
      </c>
      <c r="J34" s="46">
        <f>F34+I34</f>
        <v>0</v>
      </c>
      <c r="K34" s="412" t="s">
        <v>273</v>
      </c>
      <c r="L34" s="412" t="s">
        <v>377</v>
      </c>
      <c r="M34" s="302"/>
      <c r="N34" s="242" t="str">
        <f t="shared" si="0"/>
        <v>Auditul financiar</v>
      </c>
      <c r="O34" s="240">
        <v>0</v>
      </c>
      <c r="P34" s="24">
        <v>0</v>
      </c>
      <c r="Q34" s="24">
        <v>0</v>
      </c>
      <c r="R34" s="24">
        <v>0</v>
      </c>
      <c r="S34" s="289">
        <f t="shared" si="1"/>
        <v>0</v>
      </c>
      <c r="T34" s="114" t="str">
        <f t="shared" si="2"/>
        <v>OK</v>
      </c>
    </row>
    <row r="35" spans="1:20" ht="19.2" customHeight="1" x14ac:dyDescent="0.3">
      <c r="A35" s="37"/>
      <c r="B35" s="57" t="s">
        <v>177</v>
      </c>
      <c r="C35" s="3" t="s">
        <v>178</v>
      </c>
      <c r="D35" s="279">
        <f>D36+D39+D40</f>
        <v>0</v>
      </c>
      <c r="E35" s="279">
        <f t="shared" ref="E35:J35" si="37">E36+E39+E40</f>
        <v>0</v>
      </c>
      <c r="F35" s="279">
        <f t="shared" si="37"/>
        <v>0</v>
      </c>
      <c r="G35" s="279">
        <f t="shared" si="37"/>
        <v>0</v>
      </c>
      <c r="H35" s="279">
        <f t="shared" si="37"/>
        <v>0</v>
      </c>
      <c r="I35" s="279">
        <f t="shared" si="37"/>
        <v>0</v>
      </c>
      <c r="J35" s="279">
        <f t="shared" si="37"/>
        <v>0</v>
      </c>
      <c r="K35" s="413"/>
      <c r="L35" s="413"/>
      <c r="M35" s="302"/>
      <c r="N35" s="242" t="str">
        <f t="shared" si="0"/>
        <v>Asistență tehnică</v>
      </c>
      <c r="O35" s="279">
        <f>O36+O39+O40</f>
        <v>0</v>
      </c>
      <c r="P35" s="279">
        <f t="shared" ref="P35" si="38">P36+P39+P40</f>
        <v>0</v>
      </c>
      <c r="Q35" s="279">
        <f t="shared" ref="Q35" si="39">Q36+Q39+Q40</f>
        <v>0</v>
      </c>
      <c r="R35" s="279">
        <f t="shared" ref="R35" si="40">R36+R39+R40</f>
        <v>0</v>
      </c>
      <c r="S35" s="279">
        <f>S36+S39+S40</f>
        <v>0</v>
      </c>
      <c r="T35" s="19" t="str">
        <f t="shared" si="2"/>
        <v>OK</v>
      </c>
    </row>
    <row r="36" spans="1:20" s="115" customFormat="1" ht="29.4" customHeight="1" x14ac:dyDescent="0.3">
      <c r="A36" s="396"/>
      <c r="B36" s="116" t="s">
        <v>179</v>
      </c>
      <c r="C36" s="3" t="s">
        <v>180</v>
      </c>
      <c r="D36" s="280">
        <f>D37+D38</f>
        <v>0</v>
      </c>
      <c r="E36" s="280">
        <f t="shared" ref="E36:J36" si="41">E37+E38</f>
        <v>0</v>
      </c>
      <c r="F36" s="280">
        <f t="shared" si="41"/>
        <v>0</v>
      </c>
      <c r="G36" s="280">
        <f t="shared" si="41"/>
        <v>0</v>
      </c>
      <c r="H36" s="280">
        <f t="shared" si="41"/>
        <v>0</v>
      </c>
      <c r="I36" s="280">
        <f t="shared" si="41"/>
        <v>0</v>
      </c>
      <c r="J36" s="280">
        <f t="shared" si="41"/>
        <v>0</v>
      </c>
      <c r="K36" s="414"/>
      <c r="L36" s="414"/>
      <c r="M36" s="302"/>
      <c r="N36" s="242" t="str">
        <f t="shared" si="0"/>
        <v xml:space="preserve">Asistenţă tehnică din partea proiectantului </v>
      </c>
      <c r="O36" s="291">
        <f>O37+O38</f>
        <v>0</v>
      </c>
      <c r="P36" s="292">
        <f t="shared" ref="P36" si="42">P37+P38</f>
        <v>0</v>
      </c>
      <c r="Q36" s="292">
        <f t="shared" ref="Q36" si="43">Q37+Q38</f>
        <v>0</v>
      </c>
      <c r="R36" s="292">
        <f t="shared" ref="R36" si="44">R37+R38</f>
        <v>0</v>
      </c>
      <c r="S36" s="292">
        <f>S37+S38</f>
        <v>0</v>
      </c>
      <c r="T36" s="114" t="str">
        <f t="shared" si="2"/>
        <v>OK</v>
      </c>
    </row>
    <row r="37" spans="1:20" s="115" customFormat="1" ht="23.4" x14ac:dyDescent="0.3">
      <c r="A37" s="396"/>
      <c r="B37" s="116" t="s">
        <v>134</v>
      </c>
      <c r="C37" s="3" t="s">
        <v>181</v>
      </c>
      <c r="D37" s="277">
        <v>0</v>
      </c>
      <c r="E37" s="277">
        <v>0</v>
      </c>
      <c r="F37" s="46">
        <f>D37+E37</f>
        <v>0</v>
      </c>
      <c r="G37" s="277">
        <v>0</v>
      </c>
      <c r="H37" s="277">
        <v>0</v>
      </c>
      <c r="I37" s="46">
        <f>G37+H37</f>
        <v>0</v>
      </c>
      <c r="J37" s="46">
        <f>F37+I37</f>
        <v>0</v>
      </c>
      <c r="K37" s="415" t="s">
        <v>241</v>
      </c>
      <c r="L37" s="415" t="s">
        <v>270</v>
      </c>
      <c r="M37" s="302"/>
      <c r="N37" s="242" t="str">
        <f t="shared" si="0"/>
        <v xml:space="preserve"> pe perioada de execuţie a lucrărilor </v>
      </c>
      <c r="O37" s="240">
        <v>0</v>
      </c>
      <c r="P37" s="24">
        <v>0</v>
      </c>
      <c r="Q37" s="24">
        <v>0</v>
      </c>
      <c r="R37" s="24">
        <v>0</v>
      </c>
      <c r="S37" s="289">
        <f t="shared" si="1"/>
        <v>0</v>
      </c>
      <c r="T37" s="114" t="str">
        <f t="shared" si="2"/>
        <v>OK</v>
      </c>
    </row>
    <row r="38" spans="1:20" s="115" customFormat="1" ht="68.400000000000006" customHeight="1" x14ac:dyDescent="0.3">
      <c r="A38" s="396"/>
      <c r="B38" s="116" t="s">
        <v>135</v>
      </c>
      <c r="C38" s="3" t="s">
        <v>182</v>
      </c>
      <c r="D38" s="277">
        <v>0</v>
      </c>
      <c r="E38" s="277">
        <v>0</v>
      </c>
      <c r="F38" s="46">
        <f>D38+E38</f>
        <v>0</v>
      </c>
      <c r="G38" s="277">
        <v>0</v>
      </c>
      <c r="H38" s="277">
        <v>0</v>
      </c>
      <c r="I38" s="46">
        <f>G38+H38</f>
        <v>0</v>
      </c>
      <c r="J38" s="46">
        <f>F38+I38</f>
        <v>0</v>
      </c>
      <c r="K38" s="415" t="s">
        <v>241</v>
      </c>
      <c r="L38" s="415" t="s">
        <v>270</v>
      </c>
      <c r="M38" s="302"/>
      <c r="N38" s="242" t="str">
        <f t="shared" si="0"/>
        <v xml:space="preserve"> pentru participarea proiectantului la fazele incluse în programul de control al lucrărilor de execuţie, avizat de către Inspectoratul de Stat în Construcţii </v>
      </c>
      <c r="O38" s="240">
        <v>0</v>
      </c>
      <c r="P38" s="24">
        <v>0</v>
      </c>
      <c r="Q38" s="24">
        <v>0</v>
      </c>
      <c r="R38" s="24">
        <v>0</v>
      </c>
      <c r="S38" s="289">
        <f t="shared" si="1"/>
        <v>0</v>
      </c>
      <c r="T38" s="114" t="str">
        <f t="shared" si="2"/>
        <v>OK</v>
      </c>
    </row>
    <row r="39" spans="1:20" s="115" customFormat="1" ht="29.4" customHeight="1" x14ac:dyDescent="0.3">
      <c r="A39" s="396"/>
      <c r="B39" s="116" t="s">
        <v>136</v>
      </c>
      <c r="C39" s="3" t="s">
        <v>45</v>
      </c>
      <c r="D39" s="277">
        <v>0</v>
      </c>
      <c r="E39" s="277">
        <v>0</v>
      </c>
      <c r="F39" s="46">
        <f>D39+E39</f>
        <v>0</v>
      </c>
      <c r="G39" s="277">
        <v>0</v>
      </c>
      <c r="H39" s="277">
        <v>0</v>
      </c>
      <c r="I39" s="46">
        <f>G39+H39</f>
        <v>0</v>
      </c>
      <c r="J39" s="46">
        <f>F39+I39</f>
        <v>0</v>
      </c>
      <c r="K39" s="415" t="s">
        <v>241</v>
      </c>
      <c r="L39" s="415" t="s">
        <v>271</v>
      </c>
      <c r="M39" s="305"/>
      <c r="N39" s="242" t="str">
        <f t="shared" si="0"/>
        <v>Dirigenţie de şantier</v>
      </c>
      <c r="O39" s="240">
        <v>0</v>
      </c>
      <c r="P39" s="24">
        <v>0</v>
      </c>
      <c r="Q39" s="24">
        <v>0</v>
      </c>
      <c r="R39" s="24">
        <v>0</v>
      </c>
      <c r="S39" s="289">
        <f t="shared" si="1"/>
        <v>0</v>
      </c>
      <c r="T39" s="114" t="str">
        <f t="shared" si="2"/>
        <v>OK</v>
      </c>
    </row>
    <row r="40" spans="1:20" s="115" customFormat="1" ht="64.2" customHeight="1" x14ac:dyDescent="0.3">
      <c r="A40" s="396"/>
      <c r="B40" s="116" t="s">
        <v>562</v>
      </c>
      <c r="C40" s="3" t="s">
        <v>563</v>
      </c>
      <c r="D40" s="277">
        <v>0</v>
      </c>
      <c r="E40" s="277">
        <v>0</v>
      </c>
      <c r="F40" s="46">
        <f>D40+E40</f>
        <v>0</v>
      </c>
      <c r="G40" s="277">
        <v>0</v>
      </c>
      <c r="H40" s="277">
        <v>0</v>
      </c>
      <c r="I40" s="46">
        <f>G40+H40</f>
        <v>0</v>
      </c>
      <c r="J40" s="46">
        <f>F40+I40</f>
        <v>0</v>
      </c>
      <c r="K40" s="415" t="s">
        <v>241</v>
      </c>
      <c r="L40" s="415" t="s">
        <v>558</v>
      </c>
      <c r="M40" s="305"/>
      <c r="N40" s="242" t="str">
        <f t="shared" ref="N40" si="45">C40</f>
        <v xml:space="preserve">Coordonator în materie de securitate şi sănătate - conform  Hotărârii Guvernului nr. 300/2006, cu modificările şi completările  ulterioare    </v>
      </c>
      <c r="O40" s="240">
        <v>0</v>
      </c>
      <c r="P40" s="24">
        <v>0</v>
      </c>
      <c r="Q40" s="24">
        <v>0</v>
      </c>
      <c r="R40" s="24">
        <v>0</v>
      </c>
      <c r="S40" s="289">
        <f t="shared" ref="S40" si="46">SUM(O40:R40)</f>
        <v>0</v>
      </c>
      <c r="T40" s="114" t="str">
        <f t="shared" ref="T40" si="47">IF(S40=J40,"OK","ERROR")</f>
        <v>OK</v>
      </c>
    </row>
    <row r="41" spans="1:20" s="52" customFormat="1" ht="25.95" customHeight="1" x14ac:dyDescent="0.3">
      <c r="A41" s="394"/>
      <c r="B41" s="48"/>
      <c r="C41" s="49" t="s">
        <v>61</v>
      </c>
      <c r="D41" s="50">
        <f t="shared" ref="D41:J41" si="48">SUM(D15+D19+D20+D21+D22+D29+D30+D35)</f>
        <v>0</v>
      </c>
      <c r="E41" s="50">
        <f t="shared" si="48"/>
        <v>0</v>
      </c>
      <c r="F41" s="50">
        <f t="shared" si="48"/>
        <v>0</v>
      </c>
      <c r="G41" s="50">
        <f t="shared" si="48"/>
        <v>0</v>
      </c>
      <c r="H41" s="50">
        <f t="shared" si="48"/>
        <v>0</v>
      </c>
      <c r="I41" s="50">
        <f t="shared" si="48"/>
        <v>0</v>
      </c>
      <c r="J41" s="50">
        <f t="shared" si="48"/>
        <v>0</v>
      </c>
      <c r="K41" s="411"/>
      <c r="L41" s="411"/>
      <c r="M41" s="302"/>
      <c r="N41" s="242" t="str">
        <f t="shared" si="0"/>
        <v> TOTAL CAPITOL 3</v>
      </c>
      <c r="O41" s="238">
        <f>SUM(O15+O19+O20+O21+O22+O29+O30+O35)</f>
        <v>0</v>
      </c>
      <c r="P41" s="50">
        <f>SUM(P15+P19+P20+P21+P22+P29+P30+P35)</f>
        <v>0</v>
      </c>
      <c r="Q41" s="50">
        <f>SUM(Q15+Q19+Q20+Q21+Q22+Q29+Q30+Q35)</f>
        <v>0</v>
      </c>
      <c r="R41" s="50">
        <f>SUM(R15+R19+R20+R21+R22+R29+R30+R35)</f>
        <v>0</v>
      </c>
      <c r="S41" s="50">
        <f>SUM(S15+S19+S20+S21+S22+S29+S30+S35)</f>
        <v>0</v>
      </c>
      <c r="T41" s="51" t="str">
        <f t="shared" si="2"/>
        <v>OK</v>
      </c>
    </row>
    <row r="42" spans="1:20" ht="20.399999999999999" customHeight="1" x14ac:dyDescent="0.3">
      <c r="A42" s="37"/>
      <c r="B42" s="44" t="s">
        <v>183</v>
      </c>
      <c r="C42" s="464" t="s">
        <v>24</v>
      </c>
      <c r="D42" s="465"/>
      <c r="E42" s="465"/>
      <c r="F42" s="465"/>
      <c r="G42" s="465"/>
      <c r="H42" s="465"/>
      <c r="I42" s="465"/>
      <c r="J42" s="465"/>
      <c r="K42" s="407"/>
      <c r="L42" s="407"/>
      <c r="M42" s="302"/>
      <c r="N42" s="461" t="str">
        <f t="shared" si="0"/>
        <v>Cheltuieli pentru investiţia de bază</v>
      </c>
      <c r="O42" s="462"/>
      <c r="P42" s="462"/>
      <c r="Q42" s="462"/>
      <c r="R42" s="462"/>
      <c r="S42" s="463"/>
      <c r="T42" s="19" t="str">
        <f t="shared" si="2"/>
        <v>OK</v>
      </c>
    </row>
    <row r="43" spans="1:20" ht="31.8" customHeight="1" x14ac:dyDescent="0.3">
      <c r="A43" s="395" t="s">
        <v>54</v>
      </c>
      <c r="B43" s="56" t="s">
        <v>54</v>
      </c>
      <c r="C43" s="54" t="s">
        <v>676</v>
      </c>
      <c r="D43" s="277">
        <v>0</v>
      </c>
      <c r="E43" s="277">
        <v>0</v>
      </c>
      <c r="F43" s="46">
        <f t="shared" ref="F43:F48" si="49">D43+E43</f>
        <v>0</v>
      </c>
      <c r="G43" s="24">
        <v>0</v>
      </c>
      <c r="H43" s="24">
        <v>0</v>
      </c>
      <c r="I43" s="46">
        <f t="shared" ref="I43:I48" si="50">G43+H43</f>
        <v>0</v>
      </c>
      <c r="J43" s="46">
        <f t="shared" ref="J43:J48" si="51">F43+I43</f>
        <v>0</v>
      </c>
      <c r="K43" s="408" t="s">
        <v>236</v>
      </c>
      <c r="L43" s="408" t="s">
        <v>254</v>
      </c>
      <c r="M43" s="302"/>
      <c r="N43" s="242" t="str">
        <f t="shared" si="0"/>
        <v xml:space="preserve">Construcţii şi instalaţii </v>
      </c>
      <c r="O43" s="240">
        <v>0</v>
      </c>
      <c r="P43" s="287">
        <v>0</v>
      </c>
      <c r="Q43" s="287">
        <v>0</v>
      </c>
      <c r="R43" s="286">
        <v>0</v>
      </c>
      <c r="S43" s="284">
        <f t="shared" si="1"/>
        <v>0</v>
      </c>
      <c r="T43" s="19" t="str">
        <f t="shared" si="2"/>
        <v>OK</v>
      </c>
    </row>
    <row r="44" spans="1:20" s="115" customFormat="1" ht="35.4" customHeight="1" x14ac:dyDescent="0.3">
      <c r="A44" s="395" t="s">
        <v>47</v>
      </c>
      <c r="B44" s="56" t="s">
        <v>47</v>
      </c>
      <c r="C44" s="54" t="s">
        <v>677</v>
      </c>
      <c r="D44" s="277">
        <v>0</v>
      </c>
      <c r="E44" s="277">
        <v>0</v>
      </c>
      <c r="F44" s="46">
        <f t="shared" si="49"/>
        <v>0</v>
      </c>
      <c r="G44" s="24">
        <v>0</v>
      </c>
      <c r="H44" s="24">
        <v>0</v>
      </c>
      <c r="I44" s="46">
        <f t="shared" si="50"/>
        <v>0</v>
      </c>
      <c r="J44" s="46">
        <f t="shared" si="51"/>
        <v>0</v>
      </c>
      <c r="K44" s="416" t="s">
        <v>236</v>
      </c>
      <c r="L44" s="416" t="s">
        <v>255</v>
      </c>
      <c r="M44" s="305"/>
      <c r="N44" s="242" t="str">
        <f t="shared" si="0"/>
        <v xml:space="preserve">Montaj utilaje, echipamente tehnologice şi funcţionale </v>
      </c>
      <c r="O44" s="240">
        <v>0</v>
      </c>
      <c r="P44" s="24">
        <v>0</v>
      </c>
      <c r="Q44" s="24">
        <v>0</v>
      </c>
      <c r="R44" s="24">
        <v>0</v>
      </c>
      <c r="S44" s="289">
        <f t="shared" si="1"/>
        <v>0</v>
      </c>
      <c r="T44" s="114" t="str">
        <f t="shared" si="2"/>
        <v>OK</v>
      </c>
    </row>
    <row r="45" spans="1:20" ht="50.4" customHeight="1" x14ac:dyDescent="0.3">
      <c r="A45" s="395" t="s">
        <v>137</v>
      </c>
      <c r="B45" s="56" t="s">
        <v>137</v>
      </c>
      <c r="C45" s="54" t="s">
        <v>678</v>
      </c>
      <c r="D45" s="277">
        <v>0</v>
      </c>
      <c r="E45" s="277">
        <v>0</v>
      </c>
      <c r="F45" s="46">
        <f t="shared" si="49"/>
        <v>0</v>
      </c>
      <c r="G45" s="24">
        <v>0</v>
      </c>
      <c r="H45" s="24">
        <v>0</v>
      </c>
      <c r="I45" s="46">
        <f t="shared" si="50"/>
        <v>0</v>
      </c>
      <c r="J45" s="46">
        <f t="shared" si="51"/>
        <v>0</v>
      </c>
      <c r="K45" s="408" t="s">
        <v>236</v>
      </c>
      <c r="L45" s="408" t="s">
        <v>256</v>
      </c>
      <c r="M45" s="302"/>
      <c r="N45" s="242" t="str">
        <f t="shared" si="0"/>
        <v xml:space="preserve">Utilaje, echipamente tehnologice şi funcţionale care necesită montaj </v>
      </c>
      <c r="O45" s="240">
        <v>0</v>
      </c>
      <c r="P45" s="287">
        <v>0</v>
      </c>
      <c r="Q45" s="287">
        <v>0</v>
      </c>
      <c r="R45" s="287">
        <v>0</v>
      </c>
      <c r="S45" s="284">
        <f t="shared" si="1"/>
        <v>0</v>
      </c>
      <c r="T45" s="19" t="str">
        <f t="shared" si="2"/>
        <v>OK</v>
      </c>
    </row>
    <row r="46" spans="1:20" ht="50.4" customHeight="1" x14ac:dyDescent="0.3">
      <c r="A46" s="395" t="s">
        <v>60</v>
      </c>
      <c r="B46" s="56" t="s">
        <v>60</v>
      </c>
      <c r="C46" s="54" t="s">
        <v>679</v>
      </c>
      <c r="D46" s="277">
        <v>0</v>
      </c>
      <c r="E46" s="277">
        <v>0</v>
      </c>
      <c r="F46" s="46">
        <f t="shared" si="49"/>
        <v>0</v>
      </c>
      <c r="G46" s="24">
        <v>0</v>
      </c>
      <c r="H46" s="24">
        <v>0</v>
      </c>
      <c r="I46" s="46">
        <f t="shared" si="50"/>
        <v>0</v>
      </c>
      <c r="J46" s="46">
        <f t="shared" si="51"/>
        <v>0</v>
      </c>
      <c r="K46" s="412" t="s">
        <v>234</v>
      </c>
      <c r="L46" s="412" t="s">
        <v>257</v>
      </c>
      <c r="M46" s="302"/>
      <c r="N46" s="242" t="str">
        <f t="shared" si="0"/>
        <v xml:space="preserve">Utilaje, echipamente tehnologice şi funcţionale care nu necesită montaj şi echipamente de transport </v>
      </c>
      <c r="O46" s="240">
        <v>0</v>
      </c>
      <c r="P46" s="287">
        <v>0</v>
      </c>
      <c r="Q46" s="287">
        <v>0</v>
      </c>
      <c r="R46" s="287">
        <v>0</v>
      </c>
      <c r="S46" s="284">
        <f t="shared" si="1"/>
        <v>0</v>
      </c>
      <c r="T46" s="19" t="str">
        <f t="shared" si="2"/>
        <v>OK</v>
      </c>
    </row>
    <row r="47" spans="1:20" ht="39.6" customHeight="1" x14ac:dyDescent="0.3">
      <c r="A47" s="395" t="s">
        <v>60</v>
      </c>
      <c r="B47" s="56" t="s">
        <v>138</v>
      </c>
      <c r="C47" s="54" t="s">
        <v>680</v>
      </c>
      <c r="D47" s="277">
        <v>0</v>
      </c>
      <c r="E47" s="277">
        <v>0</v>
      </c>
      <c r="F47" s="46">
        <f t="shared" si="49"/>
        <v>0</v>
      </c>
      <c r="G47" s="24">
        <v>0</v>
      </c>
      <c r="H47" s="24">
        <v>0</v>
      </c>
      <c r="I47" s="46">
        <f t="shared" si="50"/>
        <v>0</v>
      </c>
      <c r="J47" s="46">
        <f t="shared" si="51"/>
        <v>0</v>
      </c>
      <c r="K47" s="412" t="s">
        <v>234</v>
      </c>
      <c r="L47" s="412" t="s">
        <v>267</v>
      </c>
      <c r="M47" s="302"/>
      <c r="N47" s="242" t="str">
        <f t="shared" si="0"/>
        <v xml:space="preserve">Dotări </v>
      </c>
      <c r="O47" s="240">
        <v>0</v>
      </c>
      <c r="P47" s="287">
        <v>0</v>
      </c>
      <c r="Q47" s="287">
        <v>0</v>
      </c>
      <c r="R47" s="287">
        <v>0</v>
      </c>
      <c r="S47" s="284">
        <f t="shared" si="1"/>
        <v>0</v>
      </c>
      <c r="T47" s="19" t="str">
        <f t="shared" si="2"/>
        <v>OK</v>
      </c>
    </row>
    <row r="48" spans="1:20" ht="50.4" customHeight="1" x14ac:dyDescent="0.3">
      <c r="A48" s="395" t="s">
        <v>138</v>
      </c>
      <c r="B48" s="56" t="s">
        <v>125</v>
      </c>
      <c r="C48" s="54" t="s">
        <v>681</v>
      </c>
      <c r="D48" s="277">
        <v>0</v>
      </c>
      <c r="E48" s="277">
        <v>0</v>
      </c>
      <c r="F48" s="46">
        <f t="shared" si="49"/>
        <v>0</v>
      </c>
      <c r="G48" s="24">
        <v>0</v>
      </c>
      <c r="H48" s="24">
        <v>0</v>
      </c>
      <c r="I48" s="46">
        <f t="shared" si="50"/>
        <v>0</v>
      </c>
      <c r="J48" s="46">
        <f t="shared" si="51"/>
        <v>0</v>
      </c>
      <c r="K48" s="412" t="s">
        <v>268</v>
      </c>
      <c r="L48" s="412" t="s">
        <v>269</v>
      </c>
      <c r="M48" s="305"/>
      <c r="N48" s="242" t="str">
        <f t="shared" si="0"/>
        <v xml:space="preserve">Active necorporale </v>
      </c>
      <c r="O48" s="240">
        <v>0</v>
      </c>
      <c r="P48" s="287">
        <v>0</v>
      </c>
      <c r="Q48" s="287">
        <v>0</v>
      </c>
      <c r="R48" s="287">
        <v>0</v>
      </c>
      <c r="S48" s="284">
        <f t="shared" si="1"/>
        <v>0</v>
      </c>
      <c r="T48" s="19" t="str">
        <f t="shared" si="2"/>
        <v>OK</v>
      </c>
    </row>
    <row r="49" spans="1:20" s="52" customFormat="1" ht="22.2" customHeight="1" x14ac:dyDescent="0.3">
      <c r="A49" s="394"/>
      <c r="B49" s="48"/>
      <c r="C49" s="49" t="s">
        <v>8</v>
      </c>
      <c r="D49" s="50">
        <f t="shared" ref="D49:J49" si="52">D43+D44+D45+D46+D47+D48</f>
        <v>0</v>
      </c>
      <c r="E49" s="50">
        <f t="shared" si="52"/>
        <v>0</v>
      </c>
      <c r="F49" s="50">
        <f t="shared" si="52"/>
        <v>0</v>
      </c>
      <c r="G49" s="50">
        <f t="shared" si="52"/>
        <v>0</v>
      </c>
      <c r="H49" s="50">
        <f t="shared" si="52"/>
        <v>0</v>
      </c>
      <c r="I49" s="50">
        <f t="shared" si="52"/>
        <v>0</v>
      </c>
      <c r="J49" s="50">
        <f t="shared" si="52"/>
        <v>0</v>
      </c>
      <c r="K49" s="411"/>
      <c r="L49" s="411"/>
      <c r="M49" s="302"/>
      <c r="N49" s="242" t="str">
        <f t="shared" si="0"/>
        <v>TOTAL CAPITOL 4</v>
      </c>
      <c r="O49" s="238">
        <f>O43+O44+O45+O46+O47+O48</f>
        <v>0</v>
      </c>
      <c r="P49" s="50">
        <f>P43+P44+P45+P46+P47+P48</f>
        <v>0</v>
      </c>
      <c r="Q49" s="50">
        <f>Q43+Q44+Q45+Q46+Q47+Q48</f>
        <v>0</v>
      </c>
      <c r="R49" s="50">
        <f>R43+R44+R45+R46+R47+R48</f>
        <v>0</v>
      </c>
      <c r="S49" s="50">
        <f>S43+S44+S45+S46+S47+S48</f>
        <v>0</v>
      </c>
      <c r="T49" s="51" t="str">
        <f t="shared" si="2"/>
        <v>OK</v>
      </c>
    </row>
    <row r="50" spans="1:20" ht="19.95" customHeight="1" x14ac:dyDescent="0.3">
      <c r="A50" s="37"/>
      <c r="B50" s="44" t="s">
        <v>25</v>
      </c>
      <c r="C50" s="464" t="s">
        <v>26</v>
      </c>
      <c r="D50" s="465"/>
      <c r="E50" s="465"/>
      <c r="F50" s="465"/>
      <c r="G50" s="465"/>
      <c r="H50" s="465"/>
      <c r="I50" s="465"/>
      <c r="J50" s="465"/>
      <c r="K50" s="407"/>
      <c r="L50" s="407"/>
      <c r="M50" s="302"/>
      <c r="N50" s="461" t="str">
        <f t="shared" si="0"/>
        <v>Alte cheltuieli</v>
      </c>
      <c r="O50" s="462"/>
      <c r="P50" s="462"/>
      <c r="Q50" s="462"/>
      <c r="R50" s="462"/>
      <c r="S50" s="463"/>
      <c r="T50" s="19"/>
    </row>
    <row r="51" spans="1:20" ht="15" customHeight="1" x14ac:dyDescent="0.3">
      <c r="A51" s="57" t="s">
        <v>184</v>
      </c>
      <c r="B51" s="57" t="s">
        <v>184</v>
      </c>
      <c r="C51" s="3" t="s">
        <v>185</v>
      </c>
      <c r="D51" s="46">
        <f>D52+D53</f>
        <v>0</v>
      </c>
      <c r="E51" s="46">
        <f t="shared" ref="E51:J51" si="53">E52+E53</f>
        <v>0</v>
      </c>
      <c r="F51" s="46">
        <f t="shared" si="53"/>
        <v>0</v>
      </c>
      <c r="G51" s="46">
        <f t="shared" si="53"/>
        <v>0</v>
      </c>
      <c r="H51" s="46">
        <f t="shared" si="53"/>
        <v>0</v>
      </c>
      <c r="I51" s="46">
        <f t="shared" si="53"/>
        <v>0</v>
      </c>
      <c r="J51" s="46">
        <f t="shared" si="53"/>
        <v>0</v>
      </c>
      <c r="K51" s="417"/>
      <c r="L51" s="417"/>
      <c r="M51" s="302"/>
      <c r="N51" s="242" t="str">
        <f t="shared" si="0"/>
        <v xml:space="preserve">Organizare de şantier </v>
      </c>
      <c r="O51" s="239">
        <f t="shared" ref="O51:S51" si="54">O52+O53</f>
        <v>0</v>
      </c>
      <c r="P51" s="46">
        <f t="shared" si="54"/>
        <v>0</v>
      </c>
      <c r="Q51" s="46">
        <f t="shared" si="54"/>
        <v>0</v>
      </c>
      <c r="R51" s="46">
        <f t="shared" si="54"/>
        <v>0</v>
      </c>
      <c r="S51" s="46">
        <f t="shared" si="54"/>
        <v>0</v>
      </c>
      <c r="T51" s="19" t="str">
        <f t="shared" si="2"/>
        <v>OK</v>
      </c>
    </row>
    <row r="52" spans="1:20" ht="31.2" x14ac:dyDescent="0.3">
      <c r="A52" s="57" t="s">
        <v>682</v>
      </c>
      <c r="B52" s="57"/>
      <c r="C52" s="3" t="s">
        <v>186</v>
      </c>
      <c r="D52" s="24">
        <v>0</v>
      </c>
      <c r="E52" s="24">
        <v>0</v>
      </c>
      <c r="F52" s="46">
        <f>D52+E52</f>
        <v>0</v>
      </c>
      <c r="G52" s="24">
        <v>0</v>
      </c>
      <c r="H52" s="24">
        <v>0</v>
      </c>
      <c r="I52" s="46">
        <f>G52+H52</f>
        <v>0</v>
      </c>
      <c r="J52" s="46">
        <f>F52+I52</f>
        <v>0</v>
      </c>
      <c r="K52" s="418" t="s">
        <v>236</v>
      </c>
      <c r="L52" s="412" t="s">
        <v>265</v>
      </c>
      <c r="M52" s="302"/>
      <c r="N52" s="242" t="str">
        <f t="shared" si="0"/>
        <v>5.1.1.  Lucrări de construcţii şi instalaţii aferente organizării de şantier</v>
      </c>
      <c r="O52" s="285">
        <v>0</v>
      </c>
      <c r="P52" s="287">
        <v>0</v>
      </c>
      <c r="Q52" s="287">
        <v>0</v>
      </c>
      <c r="R52" s="287">
        <v>0</v>
      </c>
      <c r="S52" s="284">
        <f t="shared" si="1"/>
        <v>0</v>
      </c>
      <c r="T52" s="19" t="str">
        <f t="shared" si="2"/>
        <v>OK</v>
      </c>
    </row>
    <row r="53" spans="1:20" ht="24.6" customHeight="1" x14ac:dyDescent="0.3">
      <c r="A53" s="57" t="s">
        <v>683</v>
      </c>
      <c r="B53" s="57"/>
      <c r="C53" s="3" t="s">
        <v>187</v>
      </c>
      <c r="D53" s="24">
        <v>0</v>
      </c>
      <c r="E53" s="24">
        <v>0</v>
      </c>
      <c r="F53" s="46">
        <f>D53+E53</f>
        <v>0</v>
      </c>
      <c r="G53" s="24">
        <v>0</v>
      </c>
      <c r="H53" s="24">
        <v>0</v>
      </c>
      <c r="I53" s="46">
        <f>G53+H53</f>
        <v>0</v>
      </c>
      <c r="J53" s="46">
        <f>F53+I53</f>
        <v>0</v>
      </c>
      <c r="K53" s="418" t="s">
        <v>236</v>
      </c>
      <c r="L53" s="412" t="s">
        <v>266</v>
      </c>
      <c r="M53" s="302"/>
      <c r="N53" s="242" t="str">
        <f t="shared" si="0"/>
        <v>5.1.2. Cheltuieli conexe organizării şantierului</v>
      </c>
      <c r="O53" s="285">
        <v>0</v>
      </c>
      <c r="P53" s="287">
        <v>0</v>
      </c>
      <c r="Q53" s="287">
        <v>0</v>
      </c>
      <c r="R53" s="287">
        <v>0</v>
      </c>
      <c r="S53" s="284">
        <f t="shared" si="1"/>
        <v>0</v>
      </c>
      <c r="T53" s="19" t="str">
        <f t="shared" si="2"/>
        <v>OK</v>
      </c>
    </row>
    <row r="54" spans="1:20" ht="24.6" customHeight="1" x14ac:dyDescent="0.3">
      <c r="A54" s="57" t="s">
        <v>188</v>
      </c>
      <c r="B54" s="57" t="s">
        <v>188</v>
      </c>
      <c r="C54" s="3" t="s">
        <v>189</v>
      </c>
      <c r="D54" s="46">
        <f>D55+D56+D57+D58+D59</f>
        <v>0</v>
      </c>
      <c r="E54" s="46">
        <f t="shared" ref="E54:J54" si="55">E55+E56+E57+E58+E59</f>
        <v>0</v>
      </c>
      <c r="F54" s="46">
        <f t="shared" si="55"/>
        <v>0</v>
      </c>
      <c r="G54" s="46">
        <f t="shared" si="55"/>
        <v>0</v>
      </c>
      <c r="H54" s="46">
        <f t="shared" si="55"/>
        <v>0</v>
      </c>
      <c r="I54" s="46">
        <f t="shared" si="55"/>
        <v>0</v>
      </c>
      <c r="J54" s="46">
        <f t="shared" si="55"/>
        <v>0</v>
      </c>
      <c r="K54" s="417"/>
      <c r="L54" s="417"/>
      <c r="M54" s="302"/>
      <c r="N54" s="242" t="str">
        <f t="shared" si="0"/>
        <v xml:space="preserve">Comisioane, cote, taxe, costul creditului </v>
      </c>
      <c r="O54" s="239">
        <f t="shared" ref="O54:S54" si="56">O55+O56+O57+O58+O59</f>
        <v>0</v>
      </c>
      <c r="P54" s="46">
        <f t="shared" si="56"/>
        <v>0</v>
      </c>
      <c r="Q54" s="46">
        <f t="shared" si="56"/>
        <v>0</v>
      </c>
      <c r="R54" s="46">
        <f t="shared" si="56"/>
        <v>0</v>
      </c>
      <c r="S54" s="46">
        <f t="shared" si="56"/>
        <v>0</v>
      </c>
      <c r="T54" s="19" t="str">
        <f t="shared" si="2"/>
        <v>OK</v>
      </c>
    </row>
    <row r="55" spans="1:20" s="115" customFormat="1" ht="40.200000000000003" customHeight="1" x14ac:dyDescent="0.3">
      <c r="A55" s="396"/>
      <c r="B55" s="116"/>
      <c r="C55" s="3" t="s">
        <v>190</v>
      </c>
      <c r="D55" s="277">
        <v>0</v>
      </c>
      <c r="E55" s="277">
        <v>0</v>
      </c>
      <c r="F55" s="46">
        <f t="shared" ref="F55:F61" si="57">D55+E55</f>
        <v>0</v>
      </c>
      <c r="G55" s="277">
        <v>0</v>
      </c>
      <c r="H55" s="277">
        <v>0</v>
      </c>
      <c r="I55" s="46">
        <f t="shared" ref="I55:I61" si="58">G55+H55</f>
        <v>0</v>
      </c>
      <c r="J55" s="46">
        <f t="shared" ref="J55:J61" si="59">F55+I55</f>
        <v>0</v>
      </c>
      <c r="K55" s="418" t="s">
        <v>261</v>
      </c>
      <c r="L55" s="412" t="s">
        <v>190</v>
      </c>
      <c r="M55" s="302"/>
      <c r="N55" s="242" t="str">
        <f t="shared" si="0"/>
        <v>5.2.1. Comisioanele şi dobânzile aferente creditului băncii finanţatoare</v>
      </c>
      <c r="O55" s="240">
        <v>0</v>
      </c>
      <c r="P55" s="24">
        <v>0</v>
      </c>
      <c r="Q55" s="24">
        <v>0</v>
      </c>
      <c r="R55" s="24">
        <v>0</v>
      </c>
      <c r="S55" s="289">
        <f t="shared" si="1"/>
        <v>0</v>
      </c>
      <c r="T55" s="114" t="str">
        <f t="shared" si="2"/>
        <v>OK</v>
      </c>
    </row>
    <row r="56" spans="1:20" s="115" customFormat="1" ht="38.4" customHeight="1" x14ac:dyDescent="0.3">
      <c r="A56" s="396"/>
      <c r="B56" s="116"/>
      <c r="C56" s="3" t="s">
        <v>191</v>
      </c>
      <c r="D56" s="277">
        <v>0</v>
      </c>
      <c r="E56" s="277">
        <v>0</v>
      </c>
      <c r="F56" s="46">
        <f t="shared" si="57"/>
        <v>0</v>
      </c>
      <c r="G56" s="277">
        <v>0</v>
      </c>
      <c r="H56" s="277">
        <v>0</v>
      </c>
      <c r="I56" s="46">
        <f t="shared" si="58"/>
        <v>0</v>
      </c>
      <c r="J56" s="46">
        <f t="shared" si="59"/>
        <v>0</v>
      </c>
      <c r="K56" s="418" t="s">
        <v>261</v>
      </c>
      <c r="L56" s="412" t="s">
        <v>262</v>
      </c>
      <c r="M56" s="302"/>
      <c r="N56" s="242" t="str">
        <f t="shared" si="0"/>
        <v>5.2.2. Cota aferentă ISC pentru controlul calităţii lucrărilor de construcţii</v>
      </c>
      <c r="O56" s="240">
        <v>0</v>
      </c>
      <c r="P56" s="24">
        <v>0</v>
      </c>
      <c r="Q56" s="24">
        <v>0</v>
      </c>
      <c r="R56" s="24">
        <v>0</v>
      </c>
      <c r="S56" s="289">
        <f t="shared" si="1"/>
        <v>0</v>
      </c>
      <c r="T56" s="114" t="str">
        <f t="shared" si="2"/>
        <v>OK</v>
      </c>
    </row>
    <row r="57" spans="1:20" s="115" customFormat="1" ht="67.2" customHeight="1" x14ac:dyDescent="0.3">
      <c r="A57" s="396"/>
      <c r="B57" s="116"/>
      <c r="C57" s="3" t="s">
        <v>192</v>
      </c>
      <c r="D57" s="277">
        <v>0</v>
      </c>
      <c r="E57" s="277">
        <v>0</v>
      </c>
      <c r="F57" s="46">
        <f t="shared" si="57"/>
        <v>0</v>
      </c>
      <c r="G57" s="277">
        <v>0</v>
      </c>
      <c r="H57" s="277">
        <v>0</v>
      </c>
      <c r="I57" s="46">
        <f t="shared" si="58"/>
        <v>0</v>
      </c>
      <c r="J57" s="46">
        <f t="shared" si="59"/>
        <v>0</v>
      </c>
      <c r="K57" s="418" t="s">
        <v>261</v>
      </c>
      <c r="L57" s="412" t="s">
        <v>192</v>
      </c>
      <c r="M57" s="302"/>
      <c r="N57" s="242" t="str">
        <f t="shared" si="0"/>
        <v>5.2.3. Cota aferentă ISC pentru controlul statului în amenajarea teritoriului, urbanism şi pentru autorizarea lucrărilor de construcţii</v>
      </c>
      <c r="O57" s="240">
        <v>0</v>
      </c>
      <c r="P57" s="24">
        <v>0</v>
      </c>
      <c r="Q57" s="24">
        <v>0</v>
      </c>
      <c r="R57" s="24">
        <v>0</v>
      </c>
      <c r="S57" s="289">
        <f t="shared" si="1"/>
        <v>0</v>
      </c>
      <c r="T57" s="114" t="str">
        <f t="shared" si="2"/>
        <v>OK</v>
      </c>
    </row>
    <row r="58" spans="1:20" s="115" customFormat="1" ht="24" x14ac:dyDescent="0.3">
      <c r="A58" s="396"/>
      <c r="B58" s="116"/>
      <c r="C58" s="3" t="s">
        <v>193</v>
      </c>
      <c r="D58" s="277">
        <v>0</v>
      </c>
      <c r="E58" s="277">
        <v>0</v>
      </c>
      <c r="F58" s="46">
        <f t="shared" si="57"/>
        <v>0</v>
      </c>
      <c r="G58" s="277">
        <v>0</v>
      </c>
      <c r="H58" s="277">
        <v>0</v>
      </c>
      <c r="I58" s="46">
        <f t="shared" si="58"/>
        <v>0</v>
      </c>
      <c r="J58" s="46">
        <f t="shared" si="59"/>
        <v>0</v>
      </c>
      <c r="K58" s="418" t="s">
        <v>261</v>
      </c>
      <c r="L58" s="412" t="s">
        <v>263</v>
      </c>
      <c r="M58" s="302"/>
      <c r="N58" s="242" t="str">
        <f t="shared" si="0"/>
        <v xml:space="preserve">5.2.4. Cota aferentă Casei Sociale a Constructorilor - CSC </v>
      </c>
      <c r="O58" s="240">
        <v>0</v>
      </c>
      <c r="P58" s="24">
        <v>0</v>
      </c>
      <c r="Q58" s="24">
        <v>0</v>
      </c>
      <c r="R58" s="24">
        <v>0</v>
      </c>
      <c r="S58" s="289">
        <f t="shared" si="1"/>
        <v>0</v>
      </c>
      <c r="T58" s="114" t="str">
        <f t="shared" si="2"/>
        <v>OK</v>
      </c>
    </row>
    <row r="59" spans="1:20" s="115" customFormat="1" ht="37.799999999999997" customHeight="1" x14ac:dyDescent="0.3">
      <c r="A59" s="396"/>
      <c r="B59" s="116"/>
      <c r="C59" s="3" t="s">
        <v>194</v>
      </c>
      <c r="D59" s="277">
        <v>0</v>
      </c>
      <c r="E59" s="277">
        <v>0</v>
      </c>
      <c r="F59" s="46">
        <f t="shared" si="57"/>
        <v>0</v>
      </c>
      <c r="G59" s="277">
        <v>0</v>
      </c>
      <c r="H59" s="277">
        <v>0</v>
      </c>
      <c r="I59" s="46">
        <f t="shared" si="58"/>
        <v>0</v>
      </c>
      <c r="J59" s="46">
        <f t="shared" si="59"/>
        <v>0</v>
      </c>
      <c r="K59" s="418" t="s">
        <v>261</v>
      </c>
      <c r="L59" s="412" t="s">
        <v>264</v>
      </c>
      <c r="M59" s="302"/>
      <c r="N59" s="242" t="str">
        <f t="shared" si="0"/>
        <v xml:space="preserve">5.2.5. Taxe pentru acorduri, avize conforme şi autorizaţia de construire/desfiinţare </v>
      </c>
      <c r="O59" s="240">
        <v>0</v>
      </c>
      <c r="P59" s="24">
        <v>0</v>
      </c>
      <c r="Q59" s="24">
        <v>0</v>
      </c>
      <c r="R59" s="24">
        <v>0</v>
      </c>
      <c r="S59" s="289">
        <f t="shared" si="1"/>
        <v>0</v>
      </c>
      <c r="T59" s="114" t="str">
        <f t="shared" si="2"/>
        <v>OK</v>
      </c>
    </row>
    <row r="60" spans="1:20" ht="52.8" customHeight="1" x14ac:dyDescent="0.3">
      <c r="A60" s="57" t="s">
        <v>684</v>
      </c>
      <c r="B60" s="57" t="s">
        <v>195</v>
      </c>
      <c r="C60" s="196" t="s">
        <v>685</v>
      </c>
      <c r="D60" s="277">
        <v>0</v>
      </c>
      <c r="E60" s="277">
        <v>0</v>
      </c>
      <c r="F60" s="46">
        <f t="shared" si="57"/>
        <v>0</v>
      </c>
      <c r="G60" s="277">
        <v>0</v>
      </c>
      <c r="H60" s="277">
        <v>0</v>
      </c>
      <c r="I60" s="46">
        <f t="shared" si="58"/>
        <v>0</v>
      </c>
      <c r="J60" s="46">
        <f t="shared" si="59"/>
        <v>0</v>
      </c>
      <c r="K60" s="418" t="s">
        <v>236</v>
      </c>
      <c r="L60" s="412" t="s">
        <v>260</v>
      </c>
      <c r="M60" s="302" t="str">
        <f>IF(F60&gt;F43*Instructiuni!F15,"!!! Atentie prag","")</f>
        <v/>
      </c>
      <c r="N60" s="242" t="str">
        <f t="shared" si="0"/>
        <v>Cheltuielile diverse şi neprevăzute în limita a 10% din valoarea cheltuielilor eligibile cuprinse la capitolul 4.1. din cap. 5.3.2.Categorii și plafoane de cheltuieli eligibile</v>
      </c>
      <c r="O60" s="240">
        <v>0</v>
      </c>
      <c r="P60" s="287">
        <v>0</v>
      </c>
      <c r="Q60" s="287">
        <v>0</v>
      </c>
      <c r="R60" s="287">
        <v>0</v>
      </c>
      <c r="S60" s="284">
        <f t="shared" si="1"/>
        <v>0</v>
      </c>
      <c r="T60" s="19" t="str">
        <f t="shared" si="2"/>
        <v>OK</v>
      </c>
    </row>
    <row r="61" spans="1:20" s="115" customFormat="1" ht="23.4" x14ac:dyDescent="0.3">
      <c r="A61" s="57" t="s">
        <v>55</v>
      </c>
      <c r="B61" s="116" t="s">
        <v>196</v>
      </c>
      <c r="C61" s="3" t="s">
        <v>197</v>
      </c>
      <c r="D61" s="277">
        <v>0</v>
      </c>
      <c r="E61" s="277">
        <v>0</v>
      </c>
      <c r="F61" s="46">
        <f t="shared" si="57"/>
        <v>0</v>
      </c>
      <c r="G61" s="277">
        <v>0</v>
      </c>
      <c r="H61" s="277">
        <v>0</v>
      </c>
      <c r="I61" s="46">
        <f t="shared" si="58"/>
        <v>0</v>
      </c>
      <c r="J61" s="46">
        <f t="shared" si="59"/>
        <v>0</v>
      </c>
      <c r="K61" s="412" t="s">
        <v>273</v>
      </c>
      <c r="L61" s="412" t="s">
        <v>377</v>
      </c>
      <c r="M61" s="302" t="str">
        <f>IF(D61&gt;7500,"!!! Atentie prag","")</f>
        <v/>
      </c>
      <c r="N61" s="242" t="str">
        <f t="shared" si="0"/>
        <v xml:space="preserve">Cheltuieli pentru informare și publicitate </v>
      </c>
      <c r="O61" s="240">
        <v>0</v>
      </c>
      <c r="P61" s="24">
        <v>0</v>
      </c>
      <c r="Q61" s="24">
        <v>0</v>
      </c>
      <c r="R61" s="24">
        <v>0</v>
      </c>
      <c r="S61" s="289">
        <f t="shared" si="1"/>
        <v>0</v>
      </c>
      <c r="T61" s="114" t="str">
        <f t="shared" si="2"/>
        <v>OK</v>
      </c>
    </row>
    <row r="62" spans="1:20" s="52" customFormat="1" x14ac:dyDescent="0.3">
      <c r="A62" s="394"/>
      <c r="B62" s="48"/>
      <c r="C62" s="49" t="s">
        <v>19</v>
      </c>
      <c r="D62" s="50">
        <f>D61+D60+D54+D51</f>
        <v>0</v>
      </c>
      <c r="E62" s="50">
        <f t="shared" ref="E62:J62" si="60">E61+E60+E54+E51</f>
        <v>0</v>
      </c>
      <c r="F62" s="50">
        <f t="shared" si="60"/>
        <v>0</v>
      </c>
      <c r="G62" s="50">
        <f t="shared" si="60"/>
        <v>0</v>
      </c>
      <c r="H62" s="50">
        <f t="shared" si="60"/>
        <v>0</v>
      </c>
      <c r="I62" s="50">
        <f t="shared" si="60"/>
        <v>0</v>
      </c>
      <c r="J62" s="50">
        <f t="shared" si="60"/>
        <v>0</v>
      </c>
      <c r="K62" s="419"/>
      <c r="L62" s="420"/>
      <c r="M62" s="304"/>
      <c r="N62" s="242" t="str">
        <f t="shared" si="0"/>
        <v>TOTAL CAPITOL 5</v>
      </c>
      <c r="O62" s="238">
        <f t="shared" ref="O62:S62" si="61">O61+O60+O54+O51</f>
        <v>0</v>
      </c>
      <c r="P62" s="50">
        <f t="shared" si="61"/>
        <v>0</v>
      </c>
      <c r="Q62" s="50">
        <f t="shared" si="61"/>
        <v>0</v>
      </c>
      <c r="R62" s="50">
        <f t="shared" si="61"/>
        <v>0</v>
      </c>
      <c r="S62" s="50">
        <f t="shared" si="61"/>
        <v>0</v>
      </c>
      <c r="T62" s="51" t="str">
        <f t="shared" si="2"/>
        <v>OK</v>
      </c>
    </row>
    <row r="63" spans="1:20" ht="20.399999999999999" customHeight="1" x14ac:dyDescent="0.3">
      <c r="A63" s="37"/>
      <c r="B63" s="44" t="s">
        <v>27</v>
      </c>
      <c r="C63" s="464" t="s">
        <v>198</v>
      </c>
      <c r="D63" s="464"/>
      <c r="E63" s="464"/>
      <c r="F63" s="464"/>
      <c r="G63" s="464"/>
      <c r="H63" s="464"/>
      <c r="I63" s="464"/>
      <c r="J63" s="464"/>
      <c r="K63" s="421"/>
      <c r="L63" s="409"/>
      <c r="M63" s="302"/>
      <c r="N63" s="461" t="str">
        <f t="shared" si="0"/>
        <v>Cheltuieli pentru probe tehnologice şi teste</v>
      </c>
      <c r="O63" s="462"/>
      <c r="P63" s="462"/>
      <c r="Q63" s="462"/>
      <c r="R63" s="462"/>
      <c r="S63" s="463"/>
      <c r="T63" s="19"/>
    </row>
    <row r="64" spans="1:20" ht="30.6" customHeight="1" x14ac:dyDescent="0.3">
      <c r="A64" s="37"/>
      <c r="B64" s="53" t="s">
        <v>55</v>
      </c>
      <c r="C64" s="47" t="s">
        <v>145</v>
      </c>
      <c r="D64" s="24">
        <v>0</v>
      </c>
      <c r="E64" s="24">
        <v>0</v>
      </c>
      <c r="F64" s="46">
        <f>D64+E64</f>
        <v>0</v>
      </c>
      <c r="G64" s="24">
        <v>0</v>
      </c>
      <c r="H64" s="24">
        <v>0</v>
      </c>
      <c r="I64" s="46">
        <f>G64+H64</f>
        <v>0</v>
      </c>
      <c r="J64" s="46">
        <f>F64+I64</f>
        <v>0</v>
      </c>
      <c r="K64" s="412" t="s">
        <v>236</v>
      </c>
      <c r="L64" s="412" t="s">
        <v>258</v>
      </c>
      <c r="M64" s="302"/>
      <c r="N64" s="242" t="str">
        <f t="shared" si="0"/>
        <v xml:space="preserve">Pregătirea personalului de exploatare     </v>
      </c>
      <c r="O64" s="286">
        <v>0</v>
      </c>
      <c r="P64" s="287">
        <v>0</v>
      </c>
      <c r="Q64" s="287">
        <v>0</v>
      </c>
      <c r="R64" s="287">
        <v>0</v>
      </c>
      <c r="S64" s="284">
        <f t="shared" si="1"/>
        <v>0</v>
      </c>
      <c r="T64" s="19" t="str">
        <f t="shared" si="2"/>
        <v>OK</v>
      </c>
    </row>
    <row r="65" spans="1:20" ht="15.6" x14ac:dyDescent="0.3">
      <c r="A65" s="37"/>
      <c r="B65" s="53" t="s">
        <v>49</v>
      </c>
      <c r="C65" s="47" t="s">
        <v>146</v>
      </c>
      <c r="D65" s="24">
        <v>0</v>
      </c>
      <c r="E65" s="24">
        <v>0</v>
      </c>
      <c r="F65" s="46">
        <f>D65+E65</f>
        <v>0</v>
      </c>
      <c r="G65" s="24">
        <v>0</v>
      </c>
      <c r="H65" s="24">
        <v>0</v>
      </c>
      <c r="I65" s="46">
        <f>G65+H65</f>
        <v>0</v>
      </c>
      <c r="J65" s="46">
        <f>F65+I65</f>
        <v>0</v>
      </c>
      <c r="K65" s="412" t="s">
        <v>236</v>
      </c>
      <c r="L65" s="412" t="s">
        <v>259</v>
      </c>
      <c r="M65" s="302"/>
      <c r="N65" s="242" t="str">
        <f t="shared" ref="N65:N77" si="62">C65</f>
        <v xml:space="preserve">Probe tehnologice şi teste                </v>
      </c>
      <c r="O65" s="286">
        <v>0</v>
      </c>
      <c r="P65" s="287">
        <v>0</v>
      </c>
      <c r="Q65" s="287">
        <v>0</v>
      </c>
      <c r="R65" s="287">
        <v>0</v>
      </c>
      <c r="S65" s="284">
        <f t="shared" si="1"/>
        <v>0</v>
      </c>
      <c r="T65" s="19" t="str">
        <f t="shared" si="2"/>
        <v>OK</v>
      </c>
    </row>
    <row r="66" spans="1:20" s="52" customFormat="1" x14ac:dyDescent="0.3">
      <c r="A66" s="394"/>
      <c r="B66" s="55"/>
      <c r="C66" s="49" t="s">
        <v>20</v>
      </c>
      <c r="D66" s="50">
        <f>SUM(D64:D65)</f>
        <v>0</v>
      </c>
      <c r="E66" s="50">
        <f t="shared" ref="E66:J66" si="63">SUM(E64:E65)</f>
        <v>0</v>
      </c>
      <c r="F66" s="50">
        <f t="shared" si="63"/>
        <v>0</v>
      </c>
      <c r="G66" s="50">
        <f t="shared" si="63"/>
        <v>0</v>
      </c>
      <c r="H66" s="50">
        <f t="shared" si="63"/>
        <v>0</v>
      </c>
      <c r="I66" s="50">
        <f t="shared" si="63"/>
        <v>0</v>
      </c>
      <c r="J66" s="50">
        <f t="shared" si="63"/>
        <v>0</v>
      </c>
      <c r="K66" s="411"/>
      <c r="L66" s="411"/>
      <c r="M66" s="304"/>
      <c r="N66" s="242" t="str">
        <f t="shared" si="62"/>
        <v>TOTAL CAPITOL 6</v>
      </c>
      <c r="O66" s="238">
        <f t="shared" ref="O66:S66" si="64">SUM(O64:O65)</f>
        <v>0</v>
      </c>
      <c r="P66" s="50">
        <f t="shared" si="64"/>
        <v>0</v>
      </c>
      <c r="Q66" s="50">
        <f t="shared" si="64"/>
        <v>0</v>
      </c>
      <c r="R66" s="50">
        <f t="shared" si="64"/>
        <v>0</v>
      </c>
      <c r="S66" s="50">
        <f t="shared" si="64"/>
        <v>0</v>
      </c>
      <c r="T66" s="51" t="str">
        <f t="shared" si="2"/>
        <v>OK</v>
      </c>
    </row>
    <row r="67" spans="1:20" ht="16.8" customHeight="1" x14ac:dyDescent="0.3">
      <c r="A67" s="37"/>
      <c r="B67" s="44" t="s">
        <v>63</v>
      </c>
      <c r="C67" s="464" t="s">
        <v>556</v>
      </c>
      <c r="D67" s="464"/>
      <c r="E67" s="464"/>
      <c r="F67" s="464"/>
      <c r="G67" s="464"/>
      <c r="H67" s="464"/>
      <c r="I67" s="464"/>
      <c r="J67" s="464"/>
      <c r="K67" s="421"/>
      <c r="L67" s="409"/>
      <c r="M67" s="302"/>
      <c r="N67" s="461" t="str">
        <f t="shared" si="62"/>
        <v xml:space="preserve">Cheltuieli aferente marjei de buget şi pentru constituirea rezervei de implementare pentru ajustarea de preţ </v>
      </c>
      <c r="O67" s="462"/>
      <c r="P67" s="462"/>
      <c r="Q67" s="462"/>
      <c r="R67" s="462"/>
      <c r="S67" s="463"/>
      <c r="T67" s="19"/>
    </row>
    <row r="68" spans="1:20" ht="61.2" x14ac:dyDescent="0.3">
      <c r="A68" s="53" t="s">
        <v>64</v>
      </c>
      <c r="B68" s="53" t="s">
        <v>64</v>
      </c>
      <c r="C68" s="328" t="s">
        <v>570</v>
      </c>
      <c r="D68" s="24">
        <v>0</v>
      </c>
      <c r="E68" s="24">
        <v>0</v>
      </c>
      <c r="F68" s="46">
        <f>D68+E68</f>
        <v>0</v>
      </c>
      <c r="G68" s="24">
        <v>0</v>
      </c>
      <c r="H68" s="24">
        <v>0</v>
      </c>
      <c r="I68" s="46">
        <f>G68+H68</f>
        <v>0</v>
      </c>
      <c r="J68" s="46">
        <f>F68+I68</f>
        <v>0</v>
      </c>
      <c r="K68" s="412" t="s">
        <v>574</v>
      </c>
      <c r="L68" s="412" t="s">
        <v>559</v>
      </c>
      <c r="M68" s="302" t="str">
        <f>IF(F68&gt;SUM(F10+F13+F15+F19+F20+F22+F30+F35+F49+F52)*15%,"!!! Atentie prag","")</f>
        <v/>
      </c>
      <c r="N68" s="242" t="str">
        <f t="shared" si="62"/>
        <v xml:space="preserve">Cheltuieli aferente marjei de buget in limita a 15% din valoarea cumulată a cheltuielilor prevăzute la cap./subcap.  1.2 + 1.3 + 1.4 + 2 + 3.1 +  3.2 + 3.3 + 3.5 + 3.7 + 3.8 + 4 +5.1.1)  </v>
      </c>
      <c r="O68" s="286">
        <v>0</v>
      </c>
      <c r="P68" s="287">
        <v>0</v>
      </c>
      <c r="Q68" s="287">
        <v>0</v>
      </c>
      <c r="R68" s="287">
        <v>0</v>
      </c>
      <c r="S68" s="284">
        <f t="shared" ref="S68:S69" si="65">SUM(O68:R68)</f>
        <v>0</v>
      </c>
      <c r="T68" s="19" t="str">
        <f t="shared" ref="T68:T70" si="66">IF(S68=J68,"OK","ERROR")</f>
        <v>OK</v>
      </c>
    </row>
    <row r="69" spans="1:20" ht="56.4" customHeight="1" x14ac:dyDescent="0.3">
      <c r="A69" s="53" t="s">
        <v>567</v>
      </c>
      <c r="B69" s="53" t="s">
        <v>567</v>
      </c>
      <c r="C69" s="328" t="s">
        <v>571</v>
      </c>
      <c r="D69" s="24">
        <v>0</v>
      </c>
      <c r="E69" s="24">
        <v>0</v>
      </c>
      <c r="F69" s="46">
        <f>D69+E69</f>
        <v>0</v>
      </c>
      <c r="G69" s="24">
        <v>0</v>
      </c>
      <c r="H69" s="24">
        <v>0</v>
      </c>
      <c r="I69" s="46">
        <f>G69+H69</f>
        <v>0</v>
      </c>
      <c r="J69" s="46">
        <f>F69+I69</f>
        <v>0</v>
      </c>
      <c r="K69" s="412" t="s">
        <v>577</v>
      </c>
      <c r="L69" s="412" t="s">
        <v>560</v>
      </c>
      <c r="M69" s="302" t="str">
        <f>IF(F69&gt;SUM(F10+F13+F15+F19+F20+F22+F30+F35+F49+F52)*5%,"!!! Atentie prag","")</f>
        <v/>
      </c>
      <c r="N69" s="242" t="str">
        <f t="shared" ref="N69:N70" si="67">C69</f>
        <v xml:space="preserve">Cheltuieli pentru constituirea rezervei de implementare pentru ajustarea de preţ in limita a 5% din valoarea cumulată a cheltuielilor prevăzute la cap./subcap.  1.2 + 1.3 + 1.4 + 2 + 3.1 +  3.2 + 3.3 + 3.5 + 3.7 + 3.8 + 4 +5.1.1)  </v>
      </c>
      <c r="O69" s="286">
        <v>0</v>
      </c>
      <c r="P69" s="287">
        <v>0</v>
      </c>
      <c r="Q69" s="287">
        <v>0</v>
      </c>
      <c r="R69" s="287">
        <v>0</v>
      </c>
      <c r="S69" s="284">
        <f t="shared" si="65"/>
        <v>0</v>
      </c>
      <c r="T69" s="19" t="str">
        <f t="shared" si="66"/>
        <v>OK</v>
      </c>
    </row>
    <row r="70" spans="1:20" s="52" customFormat="1" ht="18.600000000000001" customHeight="1" x14ac:dyDescent="0.3">
      <c r="A70" s="394"/>
      <c r="B70" s="55"/>
      <c r="C70" s="49" t="s">
        <v>62</v>
      </c>
      <c r="D70" s="50">
        <f>SUM(D68:D69)</f>
        <v>0</v>
      </c>
      <c r="E70" s="50">
        <f t="shared" ref="E70:J70" si="68">SUM(E68:E69)</f>
        <v>0</v>
      </c>
      <c r="F70" s="50">
        <f t="shared" si="68"/>
        <v>0</v>
      </c>
      <c r="G70" s="50">
        <f t="shared" si="68"/>
        <v>0</v>
      </c>
      <c r="H70" s="50">
        <f t="shared" si="68"/>
        <v>0</v>
      </c>
      <c r="I70" s="50">
        <f t="shared" si="68"/>
        <v>0</v>
      </c>
      <c r="J70" s="50">
        <f t="shared" si="68"/>
        <v>0</v>
      </c>
      <c r="K70" s="411"/>
      <c r="L70" s="411"/>
      <c r="M70" s="304"/>
      <c r="N70" s="242" t="str">
        <f t="shared" si="67"/>
        <v>TOTAL CAPITOL 7</v>
      </c>
      <c r="O70" s="50">
        <f>SUM(O68:O69)</f>
        <v>0</v>
      </c>
      <c r="P70" s="50">
        <f t="shared" ref="P70:S70" si="69">SUM(P68:P69)</f>
        <v>0</v>
      </c>
      <c r="Q70" s="50">
        <f t="shared" si="69"/>
        <v>0</v>
      </c>
      <c r="R70" s="50">
        <f>SUM(R68:R69)</f>
        <v>0</v>
      </c>
      <c r="S70" s="50">
        <f t="shared" si="69"/>
        <v>0</v>
      </c>
      <c r="T70" s="51" t="str">
        <f t="shared" si="66"/>
        <v>OK</v>
      </c>
    </row>
    <row r="71" spans="1:20" s="52" customFormat="1" ht="22.95" customHeight="1" x14ac:dyDescent="0.3">
      <c r="A71" s="394"/>
      <c r="B71" s="91"/>
      <c r="C71" s="92" t="s">
        <v>200</v>
      </c>
      <c r="D71" s="93">
        <f t="shared" ref="D71:J71" si="70">D66+D62+D49+D41+D13+D10+D70</f>
        <v>0</v>
      </c>
      <c r="E71" s="93">
        <f t="shared" si="70"/>
        <v>0</v>
      </c>
      <c r="F71" s="93">
        <f t="shared" si="70"/>
        <v>0</v>
      </c>
      <c r="G71" s="93">
        <f t="shared" si="70"/>
        <v>0</v>
      </c>
      <c r="H71" s="93">
        <f t="shared" si="70"/>
        <v>0</v>
      </c>
      <c r="I71" s="93">
        <f t="shared" si="70"/>
        <v>0</v>
      </c>
      <c r="J71" s="93">
        <f t="shared" si="70"/>
        <v>0</v>
      </c>
      <c r="K71" s="422"/>
      <c r="L71" s="422"/>
      <c r="M71" s="304"/>
      <c r="N71" s="94" t="str">
        <f t="shared" si="62"/>
        <v xml:space="preserve">TOTAL DEVIZ GENERAL                                  </v>
      </c>
      <c r="O71" s="93">
        <f>O66+O62+O49+O41+O13+O10+O70</f>
        <v>0</v>
      </c>
      <c r="P71" s="93">
        <f>P66+P62+P49+P41+P13+P10+P70</f>
        <v>0</v>
      </c>
      <c r="Q71" s="93">
        <f>Q66+Q62+Q49+Q41+Q13+Q10+Q70</f>
        <v>0</v>
      </c>
      <c r="R71" s="93">
        <f>R66+R62+R49+R41+R13+R10+R70</f>
        <v>0</v>
      </c>
      <c r="S71" s="93">
        <f>S66+S62+S49+S41+S13+S10+S70</f>
        <v>0</v>
      </c>
      <c r="T71" s="51" t="str">
        <f t="shared" si="2"/>
        <v>OK</v>
      </c>
    </row>
    <row r="72" spans="1:20" s="52" customFormat="1" ht="26.4" customHeight="1" x14ac:dyDescent="0.3">
      <c r="A72" s="394"/>
      <c r="B72" s="55"/>
      <c r="C72" s="49" t="s">
        <v>199</v>
      </c>
      <c r="D72" s="50">
        <f t="shared" ref="D72:J72" si="71">D7+D8+D9+D12+D43+D44+D52</f>
        <v>0</v>
      </c>
      <c r="E72" s="50">
        <f t="shared" si="71"/>
        <v>0</v>
      </c>
      <c r="F72" s="50">
        <f t="shared" si="71"/>
        <v>0</v>
      </c>
      <c r="G72" s="50">
        <f t="shared" si="71"/>
        <v>0</v>
      </c>
      <c r="H72" s="50">
        <f t="shared" si="71"/>
        <v>0</v>
      </c>
      <c r="I72" s="50">
        <f t="shared" si="71"/>
        <v>0</v>
      </c>
      <c r="J72" s="50">
        <f t="shared" si="71"/>
        <v>0</v>
      </c>
      <c r="K72" s="411"/>
      <c r="L72" s="411"/>
      <c r="M72" s="304"/>
      <c r="N72" s="242" t="str">
        <f t="shared" si="62"/>
        <v>din care:   C + M (1.2 + 1.3 +1.4 + 2 + 4.1 + 4.2 + 5.1.1)</v>
      </c>
      <c r="O72" s="50">
        <f>O7+O8+O9+O12+O43+O44+O52</f>
        <v>0</v>
      </c>
      <c r="P72" s="50">
        <f>P7+P8+P9+P12+P43+P44+P52</f>
        <v>0</v>
      </c>
      <c r="Q72" s="50">
        <f>Q7+Q8+Q9+Q12+Q43+Q44+Q52</f>
        <v>0</v>
      </c>
      <c r="R72" s="50">
        <f>R7+R8+R9+R12+R43+R44+R52</f>
        <v>0</v>
      </c>
      <c r="S72" s="50">
        <f>S7+S8+S9+S12+S43+S44+S52</f>
        <v>0</v>
      </c>
      <c r="T72" s="51" t="str">
        <f t="shared" si="2"/>
        <v>OK</v>
      </c>
    </row>
    <row r="73" spans="1:20" s="59" customFormat="1" ht="22.95" customHeight="1" x14ac:dyDescent="0.3">
      <c r="A73" s="397"/>
      <c r="B73" s="58" t="s">
        <v>564</v>
      </c>
      <c r="C73" s="464" t="s">
        <v>330</v>
      </c>
      <c r="D73" s="465"/>
      <c r="E73" s="465"/>
      <c r="F73" s="465"/>
      <c r="G73" s="465"/>
      <c r="H73" s="465"/>
      <c r="I73" s="465"/>
      <c r="J73" s="465"/>
      <c r="K73" s="423"/>
      <c r="L73" s="423"/>
      <c r="M73" s="302"/>
      <c r="N73" s="461" t="str">
        <f t="shared" si="62"/>
        <v xml:space="preserve">Cheltuiel specifice prioritatii </v>
      </c>
      <c r="O73" s="462"/>
      <c r="P73" s="462"/>
      <c r="Q73" s="462"/>
      <c r="R73" s="462"/>
      <c r="S73" s="463"/>
      <c r="T73" s="19"/>
    </row>
    <row r="74" spans="1:20" s="117" customFormat="1" ht="39" customHeight="1" x14ac:dyDescent="0.3">
      <c r="A74" s="398" t="s">
        <v>673</v>
      </c>
      <c r="B74" s="58" t="s">
        <v>565</v>
      </c>
      <c r="C74" s="3" t="s">
        <v>653</v>
      </c>
      <c r="D74" s="277">
        <v>0</v>
      </c>
      <c r="E74" s="277">
        <v>0</v>
      </c>
      <c r="F74" s="46">
        <f>D74+E74</f>
        <v>0</v>
      </c>
      <c r="G74" s="277">
        <v>0</v>
      </c>
      <c r="H74" s="277">
        <v>0</v>
      </c>
      <c r="I74" s="46">
        <f>G74+H74</f>
        <v>0</v>
      </c>
      <c r="J74" s="46">
        <f>F74+I74</f>
        <v>0</v>
      </c>
      <c r="K74" s="415" t="s">
        <v>241</v>
      </c>
      <c r="L74" s="412" t="s">
        <v>530</v>
      </c>
      <c r="M74" s="302"/>
      <c r="N74" s="242" t="str">
        <f t="shared" si="62"/>
        <v>Servicii de consultanță și alte servicii echivalente folosite exclusiv pentru activitatea de cercetare din proiect</v>
      </c>
      <c r="O74" s="240">
        <v>0</v>
      </c>
      <c r="P74" s="24">
        <v>0</v>
      </c>
      <c r="Q74" s="24">
        <v>0</v>
      </c>
      <c r="R74" s="24">
        <v>0</v>
      </c>
      <c r="S74" s="289">
        <f t="shared" si="1"/>
        <v>0</v>
      </c>
      <c r="T74" s="114" t="str">
        <f>IF(S74=J74,"OK","ERROR")</f>
        <v>OK</v>
      </c>
    </row>
    <row r="75" spans="1:20" s="59" customFormat="1" ht="40.799999999999997" customHeight="1" x14ac:dyDescent="0.3">
      <c r="A75" s="397" t="s">
        <v>674</v>
      </c>
      <c r="B75" s="58" t="s">
        <v>566</v>
      </c>
      <c r="C75" s="3" t="s">
        <v>654</v>
      </c>
      <c r="D75" s="277">
        <v>0</v>
      </c>
      <c r="E75" s="277">
        <v>0</v>
      </c>
      <c r="F75" s="46">
        <f>D75+E75</f>
        <v>0</v>
      </c>
      <c r="G75" s="277">
        <v>0</v>
      </c>
      <c r="H75" s="277">
        <v>0</v>
      </c>
      <c r="I75" s="46">
        <f>G75+H75</f>
        <v>0</v>
      </c>
      <c r="J75" s="46">
        <f>F75+I75</f>
        <v>0</v>
      </c>
      <c r="K75" s="457" t="s">
        <v>241</v>
      </c>
      <c r="L75" s="459" t="s">
        <v>529</v>
      </c>
      <c r="M75" s="302"/>
      <c r="N75" s="242" t="str">
        <f t="shared" si="62"/>
        <v>Servicii de consultanță în domeniul inovării.</v>
      </c>
      <c r="O75" s="286">
        <v>0</v>
      </c>
      <c r="P75" s="287">
        <v>0</v>
      </c>
      <c r="Q75" s="287">
        <v>0</v>
      </c>
      <c r="R75" s="287">
        <v>0</v>
      </c>
      <c r="S75" s="284">
        <f t="shared" ref="S75" si="72">SUM(O75:R75)</f>
        <v>0</v>
      </c>
      <c r="T75" s="19" t="str">
        <f>IF(S75=J75,"OK","ERROR")</f>
        <v>OK</v>
      </c>
    </row>
    <row r="76" spans="1:20" s="59" customFormat="1" ht="27" customHeight="1" x14ac:dyDescent="0.3">
      <c r="A76" s="397" t="s">
        <v>675</v>
      </c>
      <c r="B76" s="58" t="s">
        <v>656</v>
      </c>
      <c r="C76" s="3" t="s">
        <v>655</v>
      </c>
      <c r="D76" s="277"/>
      <c r="E76" s="277"/>
      <c r="F76" s="46"/>
      <c r="G76" s="277"/>
      <c r="H76" s="277"/>
      <c r="I76" s="46"/>
      <c r="J76" s="46"/>
      <c r="K76" s="458"/>
      <c r="L76" s="460"/>
      <c r="M76" s="302"/>
      <c r="N76" s="242"/>
      <c r="O76" s="286"/>
      <c r="P76" s="286"/>
      <c r="Q76" s="286"/>
      <c r="R76" s="286"/>
      <c r="S76" s="390"/>
      <c r="T76" s="19"/>
    </row>
    <row r="77" spans="1:20" s="52" customFormat="1" ht="19.2" customHeight="1" x14ac:dyDescent="0.3">
      <c r="A77" s="394"/>
      <c r="B77" s="48"/>
      <c r="C77" s="49" t="s">
        <v>568</v>
      </c>
      <c r="D77" s="50">
        <f t="shared" ref="D77:J77" si="73">SUM( D74:D75)</f>
        <v>0</v>
      </c>
      <c r="E77" s="50">
        <f t="shared" si="73"/>
        <v>0</v>
      </c>
      <c r="F77" s="50">
        <f t="shared" si="73"/>
        <v>0</v>
      </c>
      <c r="G77" s="50">
        <f t="shared" si="73"/>
        <v>0</v>
      </c>
      <c r="H77" s="50">
        <f t="shared" si="73"/>
        <v>0</v>
      </c>
      <c r="I77" s="50">
        <f t="shared" si="73"/>
        <v>0</v>
      </c>
      <c r="J77" s="50">
        <f t="shared" si="73"/>
        <v>0</v>
      </c>
      <c r="K77" s="424"/>
      <c r="L77" s="424"/>
      <c r="M77" s="304"/>
      <c r="N77" s="242" t="str">
        <f t="shared" si="62"/>
        <v>TOTAL CAPITOL 8</v>
      </c>
      <c r="O77" s="293">
        <f>SUM(O74:O75)</f>
        <v>0</v>
      </c>
      <c r="P77" s="293">
        <f>SUM(P74:P75)</f>
        <v>0</v>
      </c>
      <c r="Q77" s="293">
        <f>SUM(Q74:Q75)</f>
        <v>0</v>
      </c>
      <c r="R77" s="293">
        <f>SUM(R74:R75)</f>
        <v>0</v>
      </c>
      <c r="S77" s="293">
        <f>SUM(S74:S75)</f>
        <v>0</v>
      </c>
      <c r="T77" s="51" t="str">
        <f>IF(S77=J77,"OK","ERROR")</f>
        <v>OK</v>
      </c>
    </row>
    <row r="78" spans="1:20" s="59" customFormat="1" ht="22.95" customHeight="1" x14ac:dyDescent="0.3">
      <c r="A78" s="397"/>
      <c r="B78" s="58" t="s">
        <v>686</v>
      </c>
      <c r="C78" s="464" t="s">
        <v>687</v>
      </c>
      <c r="D78" s="465"/>
      <c r="E78" s="465"/>
      <c r="F78" s="465"/>
      <c r="G78" s="465"/>
      <c r="H78" s="465"/>
      <c r="I78" s="465"/>
      <c r="J78" s="465"/>
      <c r="K78" s="423"/>
      <c r="L78" s="423"/>
      <c r="M78" s="302"/>
      <c r="N78" s="461" t="str">
        <f t="shared" ref="N78:N79" si="74">C78</f>
        <v>Cheltuieli de cooperare interegională</v>
      </c>
      <c r="O78" s="462"/>
      <c r="P78" s="462"/>
      <c r="Q78" s="462"/>
      <c r="R78" s="462"/>
      <c r="S78" s="463"/>
      <c r="T78" s="19"/>
    </row>
    <row r="79" spans="1:20" s="117" customFormat="1" ht="39" customHeight="1" x14ac:dyDescent="0.3">
      <c r="A79" s="398" t="s">
        <v>689</v>
      </c>
      <c r="B79" s="58" t="s">
        <v>689</v>
      </c>
      <c r="C79" s="3" t="s">
        <v>688</v>
      </c>
      <c r="D79" s="277">
        <v>0</v>
      </c>
      <c r="E79" s="277">
        <v>0</v>
      </c>
      <c r="F79" s="46">
        <f>D79+E79</f>
        <v>0</v>
      </c>
      <c r="G79" s="277">
        <v>0</v>
      </c>
      <c r="H79" s="277">
        <v>0</v>
      </c>
      <c r="I79" s="46">
        <f>G79+H79</f>
        <v>0</v>
      </c>
      <c r="J79" s="46">
        <f>F79+I79</f>
        <v>0</v>
      </c>
      <c r="K79" s="412" t="s">
        <v>241</v>
      </c>
      <c r="L79" s="412" t="s">
        <v>498</v>
      </c>
      <c r="M79" s="302"/>
      <c r="N79" s="242" t="str">
        <f t="shared" si="74"/>
        <v>Cheltuieli specifice privind activități transnaționale de cooperare, integrare în rețele și schimburi de bune practici</v>
      </c>
      <c r="O79" s="240">
        <v>0</v>
      </c>
      <c r="P79" s="24">
        <v>0</v>
      </c>
      <c r="Q79" s="24">
        <v>0</v>
      </c>
      <c r="R79" s="24">
        <v>0</v>
      </c>
      <c r="S79" s="289">
        <f t="shared" ref="S79" si="75">SUM(O79:R79)</f>
        <v>0</v>
      </c>
      <c r="T79" s="114" t="str">
        <f>IF(S79=J79,"OK","ERROR")</f>
        <v>OK</v>
      </c>
    </row>
    <row r="80" spans="1:20" s="52" customFormat="1" ht="19.2" customHeight="1" x14ac:dyDescent="0.3">
      <c r="A80" s="394"/>
      <c r="B80" s="48"/>
      <c r="C80" s="49" t="s">
        <v>690</v>
      </c>
      <c r="D80" s="50">
        <f t="shared" ref="D80:J80" si="76">SUM( D79:D79)</f>
        <v>0</v>
      </c>
      <c r="E80" s="50">
        <f t="shared" si="76"/>
        <v>0</v>
      </c>
      <c r="F80" s="50">
        <f t="shared" si="76"/>
        <v>0</v>
      </c>
      <c r="G80" s="50">
        <f t="shared" si="76"/>
        <v>0</v>
      </c>
      <c r="H80" s="50">
        <f t="shared" si="76"/>
        <v>0</v>
      </c>
      <c r="I80" s="50">
        <f t="shared" si="76"/>
        <v>0</v>
      </c>
      <c r="J80" s="50">
        <f t="shared" si="76"/>
        <v>0</v>
      </c>
      <c r="K80" s="424"/>
      <c r="L80" s="424"/>
      <c r="M80" s="304"/>
      <c r="N80" s="242" t="str">
        <f t="shared" ref="N80:N82" si="77">C80</f>
        <v>TOTAL CAPITOL 9</v>
      </c>
      <c r="O80" s="293">
        <f>SUM(O79:O79)</f>
        <v>0</v>
      </c>
      <c r="P80" s="293">
        <f>SUM(P79:P79)</f>
        <v>0</v>
      </c>
      <c r="Q80" s="293">
        <f>SUM(Q79:Q79)</f>
        <v>0</v>
      </c>
      <c r="R80" s="293">
        <f>SUM(R79:R79)</f>
        <v>0</v>
      </c>
      <c r="S80" s="293">
        <f>SUM(S79:S79)</f>
        <v>0</v>
      </c>
      <c r="T80" s="51" t="str">
        <f>IF(S80=J80,"OK","ERROR")</f>
        <v>OK</v>
      </c>
    </row>
    <row r="81" spans="1:21" s="59" customFormat="1" ht="22.95" customHeight="1" x14ac:dyDescent="0.3">
      <c r="A81" s="397"/>
      <c r="B81" s="58" t="s">
        <v>691</v>
      </c>
      <c r="C81" s="464" t="s">
        <v>694</v>
      </c>
      <c r="D81" s="465"/>
      <c r="E81" s="465"/>
      <c r="F81" s="465"/>
      <c r="G81" s="465"/>
      <c r="H81" s="465"/>
      <c r="I81" s="465"/>
      <c r="J81" s="465"/>
      <c r="K81" s="423"/>
      <c r="L81" s="423"/>
      <c r="M81" s="302"/>
      <c r="N81" s="461" t="str">
        <f t="shared" si="77"/>
        <v>Cheltuieli cu salariile</v>
      </c>
      <c r="O81" s="462"/>
      <c r="P81" s="462"/>
      <c r="Q81" s="462"/>
      <c r="R81" s="462"/>
      <c r="S81" s="463"/>
      <c r="T81" s="19"/>
    </row>
    <row r="82" spans="1:21" s="117" customFormat="1" ht="39" customHeight="1" x14ac:dyDescent="0.3">
      <c r="A82" s="398" t="s">
        <v>689</v>
      </c>
      <c r="B82" s="58" t="s">
        <v>692</v>
      </c>
      <c r="C82" s="3" t="s">
        <v>693</v>
      </c>
      <c r="D82" s="277">
        <v>0</v>
      </c>
      <c r="E82" s="277">
        <v>0</v>
      </c>
      <c r="F82" s="46">
        <f>D82+E82</f>
        <v>0</v>
      </c>
      <c r="G82" s="277">
        <v>0</v>
      </c>
      <c r="H82" s="277">
        <v>0</v>
      </c>
      <c r="I82" s="46">
        <f>G82+H82</f>
        <v>0</v>
      </c>
      <c r="J82" s="46">
        <f>F82+I82</f>
        <v>0</v>
      </c>
      <c r="K82" s="412" t="s">
        <v>286</v>
      </c>
      <c r="L82" s="412" t="s">
        <v>435</v>
      </c>
      <c r="M82" s="302"/>
      <c r="N82" s="242" t="str">
        <f t="shared" si="77"/>
        <v>Cheltuieli cu salarizarea personalului propriu</v>
      </c>
      <c r="O82" s="240">
        <v>0</v>
      </c>
      <c r="P82" s="24">
        <v>0</v>
      </c>
      <c r="Q82" s="24">
        <v>0</v>
      </c>
      <c r="R82" s="24">
        <v>0</v>
      </c>
      <c r="S82" s="289">
        <f t="shared" ref="S82" si="78">SUM(O82:R82)</f>
        <v>0</v>
      </c>
      <c r="T82" s="114" t="str">
        <f>IF(S82=J82,"OK","ERROR")</f>
        <v>OK</v>
      </c>
    </row>
    <row r="83" spans="1:21" s="52" customFormat="1" ht="19.2" customHeight="1" x14ac:dyDescent="0.3">
      <c r="A83" s="394"/>
      <c r="B83" s="48"/>
      <c r="C83" s="49" t="s">
        <v>695</v>
      </c>
      <c r="D83" s="50">
        <f t="shared" ref="D83:J83" si="79">SUM( D82:D82)</f>
        <v>0</v>
      </c>
      <c r="E83" s="50">
        <f t="shared" si="79"/>
        <v>0</v>
      </c>
      <c r="F83" s="50">
        <f t="shared" si="79"/>
        <v>0</v>
      </c>
      <c r="G83" s="50">
        <f t="shared" si="79"/>
        <v>0</v>
      </c>
      <c r="H83" s="50">
        <f t="shared" si="79"/>
        <v>0</v>
      </c>
      <c r="I83" s="50">
        <f t="shared" si="79"/>
        <v>0</v>
      </c>
      <c r="J83" s="50">
        <f t="shared" si="79"/>
        <v>0</v>
      </c>
      <c r="K83" s="424"/>
      <c r="L83" s="424"/>
      <c r="M83" s="304"/>
      <c r="N83" s="242" t="str">
        <f t="shared" ref="N83:N85" si="80">C83</f>
        <v>TOTAL CAPITOL 10</v>
      </c>
      <c r="O83" s="293">
        <f>SUM(O82:O82)</f>
        <v>0</v>
      </c>
      <c r="P83" s="293">
        <f>SUM(P82:P82)</f>
        <v>0</v>
      </c>
      <c r="Q83" s="293">
        <f>SUM(Q82:Q82)</f>
        <v>0</v>
      </c>
      <c r="R83" s="293">
        <f>SUM(R82:R82)</f>
        <v>0</v>
      </c>
      <c r="S83" s="293">
        <f>SUM(S82:S82)</f>
        <v>0</v>
      </c>
      <c r="T83" s="51" t="str">
        <f>IF(S83=J83,"OK","ERROR")</f>
        <v>OK</v>
      </c>
    </row>
    <row r="84" spans="1:21" s="59" customFormat="1" ht="22.95" customHeight="1" x14ac:dyDescent="0.3">
      <c r="A84" s="397"/>
      <c r="B84" s="58" t="s">
        <v>697</v>
      </c>
      <c r="C84" s="464" t="s">
        <v>696</v>
      </c>
      <c r="D84" s="465"/>
      <c r="E84" s="465"/>
      <c r="F84" s="465"/>
      <c r="G84" s="465"/>
      <c r="H84" s="465"/>
      <c r="I84" s="465"/>
      <c r="J84" s="465"/>
      <c r="K84" s="423"/>
      <c r="L84" s="423"/>
      <c r="M84" s="302"/>
      <c r="N84" s="461" t="str">
        <f t="shared" si="80"/>
        <v xml:space="preserve">Cheltuielile generale suplimentare și alte cheltuieli de exploatare, inclusiv costurile materialelor, ale consumabilelor și ale altor produse similare </v>
      </c>
      <c r="O84" s="462"/>
      <c r="P84" s="462"/>
      <c r="Q84" s="462"/>
      <c r="R84" s="462"/>
      <c r="S84" s="463"/>
      <c r="T84" s="19"/>
    </row>
    <row r="85" spans="1:21" s="117" customFormat="1" ht="49.2" customHeight="1" x14ac:dyDescent="0.3">
      <c r="A85" s="398"/>
      <c r="B85" s="58" t="s">
        <v>698</v>
      </c>
      <c r="C85" s="3" t="s">
        <v>696</v>
      </c>
      <c r="D85" s="277">
        <v>0</v>
      </c>
      <c r="E85" s="277">
        <v>0</v>
      </c>
      <c r="F85" s="46">
        <f>D85+E85</f>
        <v>0</v>
      </c>
      <c r="G85" s="277">
        <v>0</v>
      </c>
      <c r="H85" s="277">
        <v>0</v>
      </c>
      <c r="I85" s="46">
        <f>G85+H85</f>
        <v>0</v>
      </c>
      <c r="J85" s="46">
        <f>F85+I85</f>
        <v>0</v>
      </c>
      <c r="K85" s="412" t="s">
        <v>273</v>
      </c>
      <c r="L85" s="412"/>
      <c r="M85" s="302"/>
      <c r="N85" s="242" t="str">
        <f t="shared" si="80"/>
        <v xml:space="preserve">Cheltuielile generale suplimentare și alte cheltuieli de exploatare, inclusiv costurile materialelor, ale consumabilelor și ale altor produse similare </v>
      </c>
      <c r="O85" s="240">
        <v>0</v>
      </c>
      <c r="P85" s="24">
        <v>0</v>
      </c>
      <c r="Q85" s="24">
        <v>0</v>
      </c>
      <c r="R85" s="24">
        <v>0</v>
      </c>
      <c r="S85" s="289">
        <f t="shared" ref="S85" si="81">SUM(O85:R85)</f>
        <v>0</v>
      </c>
      <c r="T85" s="114" t="str">
        <f>IF(S85=J85,"OK","ERROR")</f>
        <v>OK</v>
      </c>
    </row>
    <row r="86" spans="1:21" s="52" customFormat="1" ht="19.2" customHeight="1" x14ac:dyDescent="0.3">
      <c r="A86" s="394"/>
      <c r="B86" s="48"/>
      <c r="C86" s="49" t="s">
        <v>699</v>
      </c>
      <c r="D86" s="50">
        <f t="shared" ref="D86:J86" si="82">SUM( D85:D85)</f>
        <v>0</v>
      </c>
      <c r="E86" s="50">
        <f t="shared" si="82"/>
        <v>0</v>
      </c>
      <c r="F86" s="50">
        <f t="shared" si="82"/>
        <v>0</v>
      </c>
      <c r="G86" s="50">
        <f t="shared" si="82"/>
        <v>0</v>
      </c>
      <c r="H86" s="50">
        <f t="shared" si="82"/>
        <v>0</v>
      </c>
      <c r="I86" s="50">
        <f t="shared" si="82"/>
        <v>0</v>
      </c>
      <c r="J86" s="50">
        <f t="shared" si="82"/>
        <v>0</v>
      </c>
      <c r="K86" s="424"/>
      <c r="L86" s="424"/>
      <c r="M86" s="304"/>
      <c r="N86" s="242" t="str">
        <f t="shared" ref="N86" si="83">C86</f>
        <v>TOTAL CAPITOL 11</v>
      </c>
      <c r="O86" s="293">
        <f>SUM(O85:O85)</f>
        <v>0</v>
      </c>
      <c r="P86" s="293">
        <f>SUM(P85:P85)</f>
        <v>0</v>
      </c>
      <c r="Q86" s="293">
        <f>SUM(Q85:Q85)</f>
        <v>0</v>
      </c>
      <c r="R86" s="293">
        <f>SUM(R85:R85)</f>
        <v>0</v>
      </c>
      <c r="S86" s="293">
        <f>SUM(S85:S85)</f>
        <v>0</v>
      </c>
      <c r="T86" s="51" t="str">
        <f>IF(S86=J86,"OK","ERROR")</f>
        <v>OK</v>
      </c>
    </row>
    <row r="87" spans="1:21" s="62" customFormat="1" x14ac:dyDescent="0.3">
      <c r="A87" s="399"/>
      <c r="B87" s="53"/>
      <c r="C87" s="60"/>
      <c r="D87" s="61"/>
      <c r="E87" s="61"/>
      <c r="F87" s="61"/>
      <c r="G87" s="61"/>
      <c r="H87" s="61"/>
      <c r="I87" s="61"/>
      <c r="J87" s="61"/>
      <c r="K87" s="425"/>
      <c r="L87" s="426"/>
      <c r="M87" s="306"/>
      <c r="N87" s="243"/>
      <c r="O87" s="288"/>
      <c r="P87" s="36"/>
      <c r="Q87" s="36"/>
      <c r="R87" s="36"/>
      <c r="S87" s="284"/>
      <c r="T87" s="19"/>
    </row>
    <row r="88" spans="1:21" s="64" customFormat="1" ht="33" customHeight="1" x14ac:dyDescent="0.3">
      <c r="A88" s="400"/>
      <c r="B88" s="88"/>
      <c r="C88" s="89" t="s">
        <v>201</v>
      </c>
      <c r="D88" s="90">
        <f>D77+D71+D80+D83+D86</f>
        <v>0</v>
      </c>
      <c r="E88" s="90">
        <f t="shared" ref="E88:J88" si="84">E77+E71+E80+E83+E86</f>
        <v>0</v>
      </c>
      <c r="F88" s="90">
        <f t="shared" si="84"/>
        <v>0</v>
      </c>
      <c r="G88" s="90">
        <f t="shared" si="84"/>
        <v>0</v>
      </c>
      <c r="H88" s="90">
        <f t="shared" si="84"/>
        <v>0</v>
      </c>
      <c r="I88" s="90">
        <f t="shared" si="84"/>
        <v>0</v>
      </c>
      <c r="J88" s="90">
        <f t="shared" si="84"/>
        <v>0</v>
      </c>
      <c r="K88" s="427"/>
      <c r="L88" s="427"/>
      <c r="M88" s="304"/>
      <c r="N88" s="244" t="s">
        <v>201</v>
      </c>
      <c r="O88" s="90">
        <f>O77+O71+O80+O83+O86</f>
        <v>0</v>
      </c>
      <c r="P88" s="90">
        <f t="shared" ref="P88:S88" si="85">P77+P71+P80+P83+P86</f>
        <v>0</v>
      </c>
      <c r="Q88" s="90">
        <f t="shared" si="85"/>
        <v>0</v>
      </c>
      <c r="R88" s="90">
        <f t="shared" si="85"/>
        <v>0</v>
      </c>
      <c r="S88" s="90">
        <f t="shared" si="85"/>
        <v>0</v>
      </c>
      <c r="T88" s="19" t="str">
        <f>IF(S88=J88,"OK","ERROR")</f>
        <v>OK</v>
      </c>
    </row>
    <row r="89" spans="1:21" s="64" customFormat="1" ht="25.2" customHeight="1" x14ac:dyDescent="0.3">
      <c r="B89" s="216"/>
      <c r="C89" s="60" t="s">
        <v>707</v>
      </c>
      <c r="D89" s="61">
        <f>D82+D74+D49</f>
        <v>0</v>
      </c>
      <c r="E89" s="61">
        <f t="shared" ref="E89:J89" si="86">E82+E74+E49</f>
        <v>0</v>
      </c>
      <c r="F89" s="61">
        <f t="shared" si="86"/>
        <v>0</v>
      </c>
      <c r="G89" s="61">
        <f t="shared" si="86"/>
        <v>0</v>
      </c>
      <c r="H89" s="61">
        <f t="shared" si="86"/>
        <v>0</v>
      </c>
      <c r="I89" s="61">
        <f t="shared" si="86"/>
        <v>0</v>
      </c>
      <c r="J89" s="61">
        <f t="shared" si="86"/>
        <v>0</v>
      </c>
      <c r="K89" s="428"/>
      <c r="L89" s="429"/>
      <c r="M89" s="304"/>
      <c r="N89" s="357"/>
      <c r="O89" s="241"/>
      <c r="P89" s="63"/>
      <c r="Q89" s="63"/>
      <c r="R89" s="63"/>
      <c r="S89" s="63"/>
      <c r="T89" s="19"/>
    </row>
    <row r="90" spans="1:21" s="64" customFormat="1" ht="25.2" customHeight="1" x14ac:dyDescent="0.3">
      <c r="B90" s="216"/>
      <c r="C90" s="60" t="s">
        <v>708</v>
      </c>
      <c r="D90" s="61">
        <f>D16+D19+D17+D20+D21+D31</f>
        <v>0</v>
      </c>
      <c r="E90" s="61">
        <f t="shared" ref="E90:J90" si="87">E16+E19+E17+E20+E21+E31</f>
        <v>0</v>
      </c>
      <c r="F90" s="61">
        <f t="shared" si="87"/>
        <v>0</v>
      </c>
      <c r="G90" s="61">
        <f t="shared" si="87"/>
        <v>0</v>
      </c>
      <c r="H90" s="61">
        <f t="shared" si="87"/>
        <v>0</v>
      </c>
      <c r="I90" s="61">
        <f t="shared" si="87"/>
        <v>0</v>
      </c>
      <c r="J90" s="61">
        <f t="shared" si="87"/>
        <v>0</v>
      </c>
      <c r="K90" s="389" t="str">
        <f>IF(F90&gt;SUM(F49*5%),"!!! Atentie prag","")</f>
        <v/>
      </c>
      <c r="L90" s="429"/>
      <c r="M90" s="307"/>
      <c r="N90" s="217"/>
      <c r="O90" s="119"/>
      <c r="P90" s="120"/>
      <c r="Q90" s="120"/>
      <c r="R90" s="120"/>
      <c r="S90" s="120"/>
      <c r="T90" s="19"/>
    </row>
    <row r="91" spans="1:21" s="64" customFormat="1" ht="36.6" customHeight="1" x14ac:dyDescent="0.3">
      <c r="B91" s="216"/>
      <c r="C91" s="60" t="s">
        <v>660</v>
      </c>
      <c r="D91" s="61">
        <f>D10+D13+D49</f>
        <v>0</v>
      </c>
      <c r="E91" s="61">
        <f t="shared" ref="E91:J91" si="88">E10+E13+E49</f>
        <v>0</v>
      </c>
      <c r="F91" s="61">
        <f t="shared" si="88"/>
        <v>0</v>
      </c>
      <c r="G91" s="61">
        <f t="shared" si="88"/>
        <v>0</v>
      </c>
      <c r="H91" s="61">
        <f t="shared" si="88"/>
        <v>0</v>
      </c>
      <c r="I91" s="61">
        <f t="shared" si="88"/>
        <v>0</v>
      </c>
      <c r="J91" s="61">
        <f t="shared" si="88"/>
        <v>0</v>
      </c>
      <c r="K91" s="428" t="str">
        <f>IF(F91&gt;D95*Instructiuni!F14,"!!! Atentie prag rata forfetară","")</f>
        <v/>
      </c>
      <c r="L91" s="430"/>
      <c r="M91" s="307"/>
      <c r="N91" s="217"/>
      <c r="O91" s="119"/>
      <c r="P91" s="120"/>
      <c r="Q91" s="120"/>
      <c r="R91" s="120"/>
      <c r="S91" s="120"/>
      <c r="T91" s="19"/>
    </row>
    <row r="92" spans="1:21" ht="33" customHeight="1" x14ac:dyDescent="0.3">
      <c r="B92" s="65" t="s">
        <v>31</v>
      </c>
      <c r="C92" s="41" t="s">
        <v>10</v>
      </c>
      <c r="D92" s="66" t="s">
        <v>28</v>
      </c>
      <c r="E92" s="67"/>
      <c r="F92" s="67"/>
      <c r="G92" s="67"/>
      <c r="H92" s="67"/>
      <c r="I92" s="68"/>
      <c r="J92" s="67"/>
      <c r="K92" s="431"/>
      <c r="L92" s="431"/>
      <c r="N92" s="201" t="s">
        <v>220</v>
      </c>
      <c r="O92" s="121" t="e">
        <f>O88/$J$88</f>
        <v>#DIV/0!</v>
      </c>
      <c r="P92" s="122" t="e">
        <f>P88/$J$88</f>
        <v>#DIV/0!</v>
      </c>
      <c r="Q92" s="122" t="e">
        <f>Q88/$J$88</f>
        <v>#DIV/0!</v>
      </c>
      <c r="R92" s="122" t="e">
        <f>R88/$J$88</f>
        <v>#DIV/0!</v>
      </c>
      <c r="S92" s="122" t="e">
        <f>SUM(O92:R92)</f>
        <v>#DIV/0!</v>
      </c>
      <c r="T92" s="19"/>
      <c r="U92" s="59"/>
    </row>
    <row r="93" spans="1:21" ht="34.200000000000003" customHeight="1" x14ac:dyDescent="0.3">
      <c r="B93" s="69" t="s">
        <v>11</v>
      </c>
      <c r="C93" s="41" t="s">
        <v>12</v>
      </c>
      <c r="D93" s="70">
        <f>J88</f>
        <v>0</v>
      </c>
      <c r="E93" s="22"/>
      <c r="F93" s="23"/>
      <c r="G93" s="23"/>
      <c r="H93" s="368"/>
      <c r="I93" s="368"/>
      <c r="J93" s="368"/>
      <c r="K93" s="432"/>
      <c r="L93" s="433"/>
      <c r="N93" s="201" t="s">
        <v>70</v>
      </c>
      <c r="O93" s="123">
        <f>O88-O95</f>
        <v>0</v>
      </c>
      <c r="P93" s="123">
        <f>P88-P95</f>
        <v>0</v>
      </c>
      <c r="Q93" s="123">
        <f>Q88-Q95</f>
        <v>0</v>
      </c>
      <c r="R93" s="123">
        <f>R88-R95</f>
        <v>0</v>
      </c>
      <c r="S93" s="124">
        <f t="shared" ref="S93:S96" si="89">SUM(O93:R93)</f>
        <v>0</v>
      </c>
      <c r="T93" s="19"/>
      <c r="U93" s="59"/>
    </row>
    <row r="94" spans="1:21" ht="24" x14ac:dyDescent="0.3">
      <c r="B94" s="69" t="s">
        <v>32</v>
      </c>
      <c r="C94" s="35" t="s">
        <v>37</v>
      </c>
      <c r="D94" s="36">
        <f>I88</f>
        <v>0</v>
      </c>
      <c r="E94" s="480"/>
      <c r="F94" s="481"/>
      <c r="G94" s="481"/>
      <c r="H94" s="481"/>
      <c r="I94" s="481"/>
      <c r="J94" s="67"/>
      <c r="K94" s="431"/>
      <c r="L94" s="431"/>
      <c r="N94" s="201" t="s">
        <v>202</v>
      </c>
      <c r="O94" s="121" t="e">
        <f>O93/$F$88</f>
        <v>#DIV/0!</v>
      </c>
      <c r="P94" s="121" t="e">
        <f>P93/$F$88</f>
        <v>#DIV/0!</v>
      </c>
      <c r="Q94" s="121" t="e">
        <f>Q93/$F$88</f>
        <v>#DIV/0!</v>
      </c>
      <c r="R94" s="121" t="e">
        <f>R93/$F$88</f>
        <v>#DIV/0!</v>
      </c>
      <c r="S94" s="122" t="e">
        <f>SUM(O94:R94)</f>
        <v>#DIV/0!</v>
      </c>
      <c r="T94" s="19"/>
      <c r="U94" s="59"/>
    </row>
    <row r="95" spans="1:21" ht="30.6" customHeight="1" x14ac:dyDescent="0.3">
      <c r="B95" s="69" t="s">
        <v>33</v>
      </c>
      <c r="C95" s="35" t="s">
        <v>13</v>
      </c>
      <c r="D95" s="36">
        <f>F88</f>
        <v>0</v>
      </c>
      <c r="E95" s="487" t="str">
        <f>IF(D95/Instructiuni!I43&gt;5000000,"!!! Atentie depașire valoare maxima eligibilă ","")</f>
        <v/>
      </c>
      <c r="F95" s="487"/>
      <c r="G95" s="23"/>
      <c r="H95" s="23"/>
      <c r="I95" s="23"/>
      <c r="J95" s="71"/>
      <c r="K95" s="431"/>
      <c r="L95" s="431"/>
      <c r="N95" s="201" t="s">
        <v>71</v>
      </c>
      <c r="O95" s="84">
        <v>0</v>
      </c>
      <c r="P95" s="85">
        <v>0</v>
      </c>
      <c r="Q95" s="85">
        <v>0</v>
      </c>
      <c r="R95" s="85">
        <v>0</v>
      </c>
      <c r="S95" s="124">
        <f t="shared" si="89"/>
        <v>0</v>
      </c>
      <c r="T95" s="19"/>
      <c r="U95" s="79"/>
    </row>
    <row r="96" spans="1:21" ht="19.95" customHeight="1" x14ac:dyDescent="0.3">
      <c r="B96" s="69" t="s">
        <v>14</v>
      </c>
      <c r="C96" s="41" t="s">
        <v>15</v>
      </c>
      <c r="D96" s="70" t="e">
        <f>SUM(D97:D99)</f>
        <v>#VALUE!</v>
      </c>
      <c r="E96" s="482"/>
      <c r="F96" s="483"/>
      <c r="G96" s="483"/>
      <c r="H96" s="483"/>
      <c r="I96" s="483"/>
      <c r="J96" s="67"/>
      <c r="K96" s="431"/>
      <c r="L96" s="431"/>
      <c r="N96" s="201" t="s">
        <v>332</v>
      </c>
      <c r="O96" s="84">
        <v>0</v>
      </c>
      <c r="P96" s="85">
        <v>0</v>
      </c>
      <c r="Q96" s="85">
        <v>0</v>
      </c>
      <c r="R96" s="85">
        <v>0</v>
      </c>
      <c r="S96" s="124">
        <f t="shared" si="89"/>
        <v>0</v>
      </c>
      <c r="T96" s="72"/>
      <c r="U96" s="59"/>
    </row>
    <row r="97" spans="2:21" ht="24" x14ac:dyDescent="0.3">
      <c r="B97" s="69" t="s">
        <v>34</v>
      </c>
      <c r="C97" s="35" t="s">
        <v>16</v>
      </c>
      <c r="D97" s="73" t="e">
        <f>SUMIF(B103:B105,E98,G103:G105)</f>
        <v>#VALUE!</v>
      </c>
      <c r="E97" s="74" t="s">
        <v>124</v>
      </c>
      <c r="F97" s="75"/>
      <c r="G97" s="478"/>
      <c r="H97" s="478"/>
      <c r="I97" s="478"/>
      <c r="J97" s="478"/>
      <c r="K97" s="478"/>
      <c r="L97" s="76"/>
      <c r="N97" s="202" t="s">
        <v>15</v>
      </c>
      <c r="O97" s="125" t="e">
        <f>O98+O99+O100</f>
        <v>#DIV/0!</v>
      </c>
      <c r="P97" s="125" t="e">
        <f t="shared" ref="P97:R97" si="90">P98+P99+P100</f>
        <v>#DIV/0!</v>
      </c>
      <c r="Q97" s="125" t="e">
        <f t="shared" si="90"/>
        <v>#DIV/0!</v>
      </c>
      <c r="R97" s="125" t="e">
        <f t="shared" si="90"/>
        <v>#DIV/0!</v>
      </c>
      <c r="S97" s="124" t="e">
        <f>SUM(O97:R97)</f>
        <v>#DIV/0!</v>
      </c>
      <c r="T97" s="72"/>
      <c r="U97" s="59"/>
    </row>
    <row r="98" spans="2:21" ht="24" x14ac:dyDescent="0.3">
      <c r="B98" s="69" t="s">
        <v>35</v>
      </c>
      <c r="C98" s="35" t="s">
        <v>107</v>
      </c>
      <c r="D98" s="77" t="e">
        <f>D95-'Funding Gap'!D97</f>
        <v>#VALUE!</v>
      </c>
      <c r="E98" s="195">
        <v>1</v>
      </c>
      <c r="F98" s="75"/>
      <c r="G98" s="478"/>
      <c r="H98" s="478"/>
      <c r="I98" s="478"/>
      <c r="J98" s="478"/>
      <c r="K98" s="478"/>
      <c r="L98" s="76"/>
      <c r="N98" s="202" t="s">
        <v>16</v>
      </c>
      <c r="O98" s="125" t="e">
        <f>O94*$D$97</f>
        <v>#DIV/0!</v>
      </c>
      <c r="P98" s="125" t="e">
        <f>P94*$D$97</f>
        <v>#DIV/0!</v>
      </c>
      <c r="Q98" s="125" t="e">
        <f>Q94*$D$97</f>
        <v>#DIV/0!</v>
      </c>
      <c r="R98" s="125" t="e">
        <f>R94*$D$97</f>
        <v>#DIV/0!</v>
      </c>
      <c r="S98" s="124" t="e">
        <f t="shared" ref="S98:S106" si="91">SUM(O98:R98)</f>
        <v>#DIV/0!</v>
      </c>
      <c r="T98" s="19"/>
      <c r="U98" s="59"/>
    </row>
    <row r="99" spans="2:21" ht="31.95" customHeight="1" x14ac:dyDescent="0.3">
      <c r="B99" s="69" t="s">
        <v>122</v>
      </c>
      <c r="C99" s="35" t="s">
        <v>36</v>
      </c>
      <c r="D99" s="36">
        <f>I88</f>
        <v>0</v>
      </c>
      <c r="E99" s="67"/>
      <c r="F99" s="75"/>
      <c r="G99" s="479"/>
      <c r="H99" s="479"/>
      <c r="I99" s="479"/>
      <c r="J99" s="479"/>
      <c r="K99" s="479"/>
      <c r="L99" s="76"/>
      <c r="N99" s="202" t="s">
        <v>107</v>
      </c>
      <c r="O99" s="125" t="e">
        <f>O94*$D$98</f>
        <v>#DIV/0!</v>
      </c>
      <c r="P99" s="125" t="e">
        <f>P94*$D$98</f>
        <v>#DIV/0!</v>
      </c>
      <c r="Q99" s="125" t="e">
        <f>Q94*$D$98</f>
        <v>#DIV/0!</v>
      </c>
      <c r="R99" s="125" t="e">
        <f>R94*$D$98</f>
        <v>#DIV/0!</v>
      </c>
      <c r="S99" s="124" t="e">
        <f t="shared" si="91"/>
        <v>#DIV/0!</v>
      </c>
      <c r="T99" s="19"/>
      <c r="U99" s="59"/>
    </row>
    <row r="100" spans="2:21" ht="23.4" customHeight="1" x14ac:dyDescent="0.3">
      <c r="B100" s="69" t="s">
        <v>9</v>
      </c>
      <c r="C100" s="41" t="s">
        <v>17</v>
      </c>
      <c r="D100" s="70" t="e">
        <f>D93-D96</f>
        <v>#VALUE!</v>
      </c>
      <c r="E100" s="78"/>
      <c r="F100" s="78"/>
      <c r="G100" s="78"/>
      <c r="H100" s="78"/>
      <c r="I100" s="78"/>
      <c r="J100" s="78"/>
      <c r="K100" s="434"/>
      <c r="L100" s="431"/>
      <c r="N100" s="202" t="s">
        <v>36</v>
      </c>
      <c r="O100" s="125">
        <f>O95</f>
        <v>0</v>
      </c>
      <c r="P100" s="125">
        <f>P95</f>
        <v>0</v>
      </c>
      <c r="Q100" s="125">
        <f>Q95</f>
        <v>0</v>
      </c>
      <c r="R100" s="125">
        <f>R95</f>
        <v>0</v>
      </c>
      <c r="S100" s="124">
        <f t="shared" si="91"/>
        <v>0</v>
      </c>
      <c r="T100" s="19"/>
      <c r="U100" s="59"/>
    </row>
    <row r="101" spans="2:21" ht="27.6" customHeight="1" x14ac:dyDescent="0.3">
      <c r="B101" s="95"/>
      <c r="C101" s="96"/>
      <c r="D101" s="97"/>
      <c r="E101" s="78"/>
      <c r="F101" s="78"/>
      <c r="G101" s="78"/>
      <c r="H101" s="78"/>
      <c r="I101" s="78"/>
      <c r="J101" s="78"/>
      <c r="K101" s="434"/>
      <c r="L101" s="431"/>
      <c r="N101" s="202" t="s">
        <v>17</v>
      </c>
      <c r="O101" s="125" t="str">
        <f>IFERROR($D$100*$O$94,"")</f>
        <v/>
      </c>
      <c r="P101" s="125" t="str">
        <f>IFERROR($D$100*$P$94,"")</f>
        <v/>
      </c>
      <c r="Q101" s="125" t="str">
        <f>IFERROR($D$100*$Q$94,"")</f>
        <v/>
      </c>
      <c r="R101" s="125" t="str">
        <f>IFERROR($D$100*$R$94,"")</f>
        <v/>
      </c>
      <c r="S101" s="124">
        <f>SUM(O101:R101)</f>
        <v>0</v>
      </c>
      <c r="T101" s="86" t="e">
        <f>S101-D100</f>
        <v>#VALUE!</v>
      </c>
      <c r="U101" s="59"/>
    </row>
    <row r="102" spans="2:21" ht="46.2" customHeight="1" x14ac:dyDescent="0.3">
      <c r="B102" s="264" t="s">
        <v>124</v>
      </c>
      <c r="C102" s="35" t="s">
        <v>74</v>
      </c>
      <c r="D102" s="262" t="s">
        <v>75</v>
      </c>
      <c r="E102" s="263" t="s">
        <v>76</v>
      </c>
      <c r="F102" s="263" t="s">
        <v>123</v>
      </c>
      <c r="G102" s="263" t="s">
        <v>16</v>
      </c>
      <c r="H102" s="198"/>
      <c r="I102" s="197"/>
      <c r="J102" s="198"/>
      <c r="K102" s="435"/>
      <c r="L102" s="435"/>
      <c r="N102" s="202" t="s">
        <v>222</v>
      </c>
      <c r="O102" s="236" t="e">
        <f>ROUND(O97,2)</f>
        <v>#DIV/0!</v>
      </c>
      <c r="P102" s="236" t="e">
        <f>ROUND(P97,2)</f>
        <v>#DIV/0!</v>
      </c>
      <c r="Q102" s="236" t="e">
        <f>ROUND(Q97,2)</f>
        <v>#DIV/0!</v>
      </c>
      <c r="R102" s="236" t="e">
        <f>ROUND(R97,2)</f>
        <v>#DIV/0!</v>
      </c>
      <c r="S102" s="124" t="e">
        <f t="shared" si="91"/>
        <v>#DIV/0!</v>
      </c>
      <c r="T102" s="19"/>
      <c r="U102" s="59"/>
    </row>
    <row r="103" spans="2:21" ht="25.2" customHeight="1" x14ac:dyDescent="0.3">
      <c r="B103" s="266" t="s">
        <v>41</v>
      </c>
      <c r="C103" s="484" t="s">
        <v>709</v>
      </c>
      <c r="D103" s="267">
        <v>0</v>
      </c>
      <c r="E103" s="271">
        <f>ROUNDUP(F88,2)</f>
        <v>0</v>
      </c>
      <c r="F103" s="272">
        <v>0.02</v>
      </c>
      <c r="G103" s="275" t="e">
        <f>'Funding Gap'!D97*Buget_cerere!F103</f>
        <v>#VALUE!</v>
      </c>
      <c r="H103" s="98"/>
      <c r="I103" s="198"/>
      <c r="J103" s="98"/>
      <c r="K103" s="435"/>
      <c r="L103" s="435"/>
      <c r="N103" s="202" t="s">
        <v>224</v>
      </c>
      <c r="O103" s="126">
        <v>0</v>
      </c>
      <c r="P103" s="85">
        <v>0</v>
      </c>
      <c r="Q103" s="85">
        <v>0</v>
      </c>
      <c r="R103" s="85">
        <v>0</v>
      </c>
      <c r="S103" s="124">
        <f t="shared" si="91"/>
        <v>0</v>
      </c>
      <c r="T103" s="19"/>
      <c r="U103" s="59"/>
    </row>
    <row r="104" spans="2:21" ht="44.4" customHeight="1" x14ac:dyDescent="0.3">
      <c r="C104" s="485"/>
      <c r="D104" s="268"/>
      <c r="E104" s="271"/>
      <c r="F104" s="272"/>
      <c r="G104" s="275"/>
      <c r="H104" s="199"/>
      <c r="I104" s="198"/>
      <c r="J104" s="98"/>
      <c r="K104" s="435"/>
      <c r="L104" s="435"/>
      <c r="N104" s="202" t="s">
        <v>223</v>
      </c>
      <c r="O104" s="127" t="e">
        <f>ROUND(O99,2)</f>
        <v>#DIV/0!</v>
      </c>
      <c r="P104" s="127" t="e">
        <f>ROUND(P99,2)</f>
        <v>#DIV/0!</v>
      </c>
      <c r="Q104" s="127" t="e">
        <f>ROUND(Q99,2)</f>
        <v>#DIV/0!</v>
      </c>
      <c r="R104" s="127" t="e">
        <f>ROUND(R99,2)</f>
        <v>#DIV/0!</v>
      </c>
      <c r="S104" s="124" t="e">
        <f t="shared" si="91"/>
        <v>#DIV/0!</v>
      </c>
      <c r="T104" s="19"/>
      <c r="U104" s="59"/>
    </row>
    <row r="105" spans="2:21" ht="45.6" customHeight="1" x14ac:dyDescent="0.3">
      <c r="B105" s="265"/>
      <c r="C105" s="485"/>
      <c r="D105" s="269"/>
      <c r="E105" s="271"/>
      <c r="F105" s="273"/>
      <c r="G105" s="275"/>
      <c r="H105" s="199"/>
      <c r="I105" s="198"/>
      <c r="J105" s="98"/>
      <c r="K105" s="436"/>
      <c r="L105" s="437"/>
      <c r="M105" s="386"/>
      <c r="N105" s="202" t="s">
        <v>225</v>
      </c>
      <c r="O105" s="126">
        <v>0</v>
      </c>
      <c r="P105" s="128">
        <v>0</v>
      </c>
      <c r="Q105" s="128">
        <v>0</v>
      </c>
      <c r="R105" s="128">
        <v>0</v>
      </c>
      <c r="S105" s="124">
        <f t="shared" si="91"/>
        <v>0</v>
      </c>
      <c r="T105" s="19"/>
      <c r="U105" s="59"/>
    </row>
    <row r="106" spans="2:21" ht="13.95" customHeight="1" x14ac:dyDescent="0.3">
      <c r="B106" s="476"/>
      <c r="C106" s="485"/>
      <c r="D106" s="268"/>
      <c r="E106" s="271"/>
      <c r="F106" s="273"/>
      <c r="G106" s="275"/>
      <c r="H106" s="199"/>
      <c r="I106" s="198"/>
      <c r="J106" s="198"/>
      <c r="K106" s="438"/>
      <c r="L106" s="437"/>
      <c r="M106" s="386"/>
      <c r="O106" s="86" t="e">
        <f>IF(O102=(O103+O104+O105),"OK","ERROR")</f>
        <v>#DIV/0!</v>
      </c>
      <c r="P106" s="86" t="e">
        <f t="shared" ref="P106:R106" si="92">IF(P102=(P103+P104+P105),"OK","ERROR")</f>
        <v>#DIV/0!</v>
      </c>
      <c r="Q106" s="86" t="e">
        <f t="shared" si="92"/>
        <v>#DIV/0!</v>
      </c>
      <c r="R106" s="86" t="e">
        <f t="shared" si="92"/>
        <v>#DIV/0!</v>
      </c>
      <c r="S106" s="124" t="e">
        <f t="shared" si="91"/>
        <v>#DIV/0!</v>
      </c>
      <c r="T106" s="19"/>
      <c r="U106" s="59"/>
    </row>
    <row r="107" spans="2:21" s="115" customFormat="1" ht="12" hidden="1" customHeight="1" x14ac:dyDescent="0.3">
      <c r="B107" s="477"/>
      <c r="C107" s="486"/>
      <c r="D107" s="270"/>
      <c r="E107" s="358"/>
      <c r="F107" s="274"/>
      <c r="G107" s="276"/>
      <c r="H107" s="359"/>
      <c r="I107" s="360"/>
      <c r="J107" s="360"/>
      <c r="K107" s="439"/>
      <c r="L107" s="440"/>
      <c r="M107" s="387"/>
      <c r="N107" s="361"/>
      <c r="O107" s="362"/>
      <c r="P107" s="362"/>
      <c r="Q107" s="362"/>
      <c r="R107" s="362"/>
      <c r="S107" s="363"/>
      <c r="T107" s="364"/>
      <c r="U107" s="117"/>
    </row>
    <row r="108" spans="2:21" s="327" customFormat="1" hidden="1" x14ac:dyDescent="0.3">
      <c r="B108" s="318"/>
      <c r="C108" s="319"/>
      <c r="D108" s="320"/>
      <c r="E108" s="320"/>
      <c r="F108" s="320"/>
      <c r="G108" s="320"/>
      <c r="H108" s="321"/>
      <c r="I108" s="321"/>
      <c r="J108" s="321"/>
      <c r="K108" s="441"/>
      <c r="L108" s="442"/>
      <c r="M108" s="322"/>
      <c r="N108" s="317"/>
      <c r="O108" s="323">
        <f>O88-O96-O60-O70</f>
        <v>0</v>
      </c>
      <c r="P108" s="323">
        <f>P88-P96-P60-P70</f>
        <v>0</v>
      </c>
      <c r="Q108" s="323">
        <f>Q88-Q96-Q60-Q70</f>
        <v>0</v>
      </c>
      <c r="R108" s="323">
        <f>R88-R96-R60-R70</f>
        <v>0</v>
      </c>
      <c r="S108" s="324"/>
      <c r="T108" s="325"/>
      <c r="U108" s="326"/>
    </row>
    <row r="109" spans="2:21" s="115" customFormat="1" hidden="1" x14ac:dyDescent="0.3">
      <c r="B109" s="265"/>
      <c r="C109" s="365"/>
      <c r="D109" s="68"/>
      <c r="E109" s="68"/>
      <c r="F109" s="68"/>
      <c r="G109" s="68"/>
      <c r="H109" s="360"/>
      <c r="I109" s="360"/>
      <c r="J109" s="360"/>
      <c r="K109" s="443"/>
      <c r="L109" s="440"/>
      <c r="M109" s="387"/>
      <c r="N109" s="361"/>
      <c r="O109" s="366"/>
      <c r="P109" s="366"/>
      <c r="Q109" s="366"/>
      <c r="R109" s="366"/>
      <c r="S109" s="363"/>
      <c r="T109" s="364"/>
      <c r="U109" s="117"/>
    </row>
    <row r="110" spans="2:21" s="115" customFormat="1" x14ac:dyDescent="0.3">
      <c r="B110" s="265"/>
      <c r="C110" s="365"/>
      <c r="D110" s="68"/>
      <c r="E110" s="68"/>
      <c r="F110" s="68"/>
      <c r="G110" s="68"/>
      <c r="H110" s="360"/>
      <c r="I110" s="360"/>
      <c r="J110" s="360"/>
      <c r="K110" s="439"/>
      <c r="L110" s="439"/>
      <c r="M110" s="388"/>
      <c r="N110" s="361"/>
      <c r="O110" s="367"/>
      <c r="P110" s="367"/>
      <c r="Q110" s="367"/>
      <c r="R110" s="367"/>
      <c r="S110" s="367"/>
    </row>
    <row r="111" spans="2:21" s="115" customFormat="1" x14ac:dyDescent="0.3">
      <c r="B111" s="265"/>
      <c r="C111" s="365"/>
      <c r="D111" s="68"/>
      <c r="E111" s="68"/>
      <c r="F111" s="68"/>
      <c r="G111" s="68"/>
      <c r="H111" s="360"/>
      <c r="I111" s="360"/>
      <c r="J111" s="360"/>
      <c r="K111" s="439"/>
      <c r="L111" s="439"/>
      <c r="M111" s="388"/>
      <c r="N111" s="361"/>
      <c r="O111" s="367"/>
      <c r="P111" s="367"/>
      <c r="Q111" s="367"/>
      <c r="R111" s="367"/>
      <c r="S111" s="367"/>
    </row>
    <row r="112" spans="2:21" s="115" customFormat="1" x14ac:dyDescent="0.3">
      <c r="B112" s="265"/>
      <c r="C112" s="365"/>
      <c r="D112" s="68"/>
      <c r="E112" s="68"/>
      <c r="F112" s="68"/>
      <c r="G112" s="68"/>
      <c r="H112" s="360"/>
      <c r="I112" s="360"/>
      <c r="J112" s="360"/>
      <c r="K112" s="439"/>
      <c r="L112" s="439"/>
      <c r="M112" s="388"/>
      <c r="N112" s="361"/>
      <c r="O112" s="367"/>
      <c r="P112" s="367"/>
      <c r="Q112" s="367"/>
      <c r="R112" s="367"/>
      <c r="S112" s="367"/>
    </row>
    <row r="113" spans="2:19" s="115" customFormat="1" x14ac:dyDescent="0.3">
      <c r="B113" s="265"/>
      <c r="C113" s="365"/>
      <c r="D113" s="68"/>
      <c r="E113" s="68"/>
      <c r="F113" s="68"/>
      <c r="G113" s="68"/>
      <c r="H113" s="360"/>
      <c r="I113" s="360"/>
      <c r="J113" s="360"/>
      <c r="K113" s="439"/>
      <c r="L113" s="439"/>
      <c r="M113" s="388"/>
      <c r="N113" s="361"/>
      <c r="O113" s="367"/>
      <c r="P113" s="367"/>
      <c r="Q113" s="367"/>
      <c r="R113" s="367"/>
      <c r="S113" s="367"/>
    </row>
    <row r="114" spans="2:19" s="115" customFormat="1" x14ac:dyDescent="0.3">
      <c r="B114" s="265"/>
      <c r="C114" s="365"/>
      <c r="D114" s="68"/>
      <c r="E114" s="68"/>
      <c r="F114" s="68"/>
      <c r="G114" s="68"/>
      <c r="H114" s="360"/>
      <c r="I114" s="360"/>
      <c r="J114" s="360"/>
      <c r="K114" s="439"/>
      <c r="L114" s="439"/>
      <c r="M114" s="388"/>
      <c r="N114" s="361"/>
      <c r="O114" s="367"/>
      <c r="P114" s="367"/>
      <c r="Q114" s="367"/>
      <c r="R114" s="367"/>
      <c r="S114" s="367"/>
    </row>
    <row r="115" spans="2:19" x14ac:dyDescent="0.3">
      <c r="H115" s="200"/>
      <c r="I115" s="198"/>
      <c r="J115" s="198"/>
      <c r="K115" s="435"/>
      <c r="L115" s="435"/>
    </row>
    <row r="116" spans="2:19" x14ac:dyDescent="0.3">
      <c r="H116" s="200"/>
      <c r="I116" s="198"/>
      <c r="J116" s="198"/>
      <c r="K116" s="435"/>
      <c r="L116" s="435"/>
    </row>
    <row r="117" spans="2:19" x14ac:dyDescent="0.3">
      <c r="H117" s="200"/>
      <c r="I117" s="198"/>
      <c r="J117" s="198"/>
      <c r="K117" s="435"/>
      <c r="L117" s="435"/>
    </row>
    <row r="118" spans="2:19" x14ac:dyDescent="0.3">
      <c r="H118" s="200"/>
      <c r="I118" s="198"/>
      <c r="J118" s="198"/>
      <c r="K118" s="435"/>
      <c r="L118" s="435"/>
    </row>
    <row r="119" spans="2:19" x14ac:dyDescent="0.3">
      <c r="H119" s="200"/>
      <c r="I119" s="198"/>
      <c r="J119" s="198"/>
      <c r="K119" s="435"/>
      <c r="L119" s="435"/>
    </row>
    <row r="120" spans="2:19" x14ac:dyDescent="0.3">
      <c r="H120" s="200"/>
      <c r="I120" s="198"/>
      <c r="J120" s="198"/>
      <c r="K120" s="435"/>
      <c r="L120" s="435"/>
    </row>
    <row r="121" spans="2:19" x14ac:dyDescent="0.3">
      <c r="H121" s="200"/>
      <c r="I121" s="198"/>
      <c r="J121" s="198"/>
      <c r="K121" s="435"/>
      <c r="L121" s="435"/>
    </row>
    <row r="122" spans="2:19" x14ac:dyDescent="0.3">
      <c r="H122" s="200"/>
      <c r="I122" s="198"/>
      <c r="J122" s="198"/>
      <c r="K122" s="435"/>
      <c r="L122" s="435"/>
    </row>
    <row r="123" spans="2:19" x14ac:dyDescent="0.3">
      <c r="H123" s="200"/>
      <c r="I123" s="198"/>
      <c r="J123" s="198"/>
      <c r="K123" s="435"/>
      <c r="L123" s="435"/>
    </row>
    <row r="124" spans="2:19" x14ac:dyDescent="0.3">
      <c r="H124" s="200"/>
      <c r="I124" s="198"/>
      <c r="J124" s="198"/>
      <c r="K124" s="435"/>
      <c r="L124" s="435"/>
    </row>
    <row r="125" spans="2:19" x14ac:dyDescent="0.3">
      <c r="H125" s="200"/>
      <c r="I125" s="198"/>
      <c r="J125" s="198"/>
      <c r="K125" s="435"/>
      <c r="L125" s="435"/>
    </row>
    <row r="126" spans="2:19" x14ac:dyDescent="0.3">
      <c r="H126" s="200"/>
      <c r="I126" s="198"/>
      <c r="J126" s="198"/>
      <c r="K126" s="435"/>
      <c r="L126" s="435"/>
    </row>
    <row r="127" spans="2:19" x14ac:dyDescent="0.3">
      <c r="H127" s="200"/>
      <c r="I127" s="198"/>
      <c r="J127" s="198"/>
      <c r="K127" s="435"/>
      <c r="L127" s="435"/>
    </row>
    <row r="128" spans="2:19" x14ac:dyDescent="0.3">
      <c r="H128" s="200"/>
      <c r="I128" s="198"/>
      <c r="J128" s="198"/>
      <c r="K128" s="435"/>
      <c r="L128" s="435"/>
    </row>
    <row r="129" spans="8:12" x14ac:dyDescent="0.3">
      <c r="H129" s="200"/>
      <c r="I129" s="198"/>
      <c r="J129" s="198"/>
      <c r="K129" s="435"/>
      <c r="L129" s="435"/>
    </row>
    <row r="130" spans="8:12" x14ac:dyDescent="0.3">
      <c r="H130" s="200"/>
      <c r="I130" s="198"/>
      <c r="J130" s="198"/>
      <c r="K130" s="435"/>
      <c r="L130" s="435"/>
    </row>
    <row r="131" spans="8:12" x14ac:dyDescent="0.3">
      <c r="H131" s="200"/>
      <c r="I131" s="198"/>
      <c r="J131" s="198"/>
      <c r="K131" s="435"/>
      <c r="L131" s="435"/>
    </row>
    <row r="132" spans="8:12" x14ac:dyDescent="0.3">
      <c r="H132" s="200"/>
      <c r="I132" s="198"/>
      <c r="J132" s="198"/>
      <c r="K132" s="435"/>
      <c r="L132" s="435"/>
    </row>
    <row r="133" spans="8:12" x14ac:dyDescent="0.3">
      <c r="H133" s="200"/>
      <c r="I133" s="198"/>
      <c r="J133" s="198"/>
      <c r="K133" s="435"/>
      <c r="L133" s="435"/>
    </row>
    <row r="134" spans="8:12" x14ac:dyDescent="0.3">
      <c r="H134" s="200"/>
      <c r="I134" s="198"/>
      <c r="J134" s="198"/>
      <c r="K134" s="435"/>
      <c r="L134" s="435"/>
    </row>
    <row r="135" spans="8:12" x14ac:dyDescent="0.3">
      <c r="H135" s="200"/>
      <c r="I135" s="198"/>
      <c r="J135" s="198"/>
      <c r="K135" s="435"/>
      <c r="L135" s="435"/>
    </row>
    <row r="136" spans="8:12" x14ac:dyDescent="0.3">
      <c r="H136" s="200"/>
      <c r="I136" s="198"/>
      <c r="J136" s="198"/>
      <c r="K136" s="435"/>
      <c r="L136" s="435"/>
    </row>
    <row r="137" spans="8:12" x14ac:dyDescent="0.3">
      <c r="H137" s="200"/>
      <c r="I137" s="198"/>
      <c r="J137" s="198"/>
      <c r="K137" s="435"/>
      <c r="L137" s="435"/>
    </row>
    <row r="138" spans="8:12" x14ac:dyDescent="0.3">
      <c r="H138" s="200"/>
      <c r="I138" s="198"/>
      <c r="J138" s="198"/>
      <c r="K138" s="435"/>
      <c r="L138" s="435"/>
    </row>
    <row r="139" spans="8:12" x14ac:dyDescent="0.3">
      <c r="H139" s="200"/>
      <c r="I139" s="198"/>
      <c r="J139" s="198"/>
      <c r="K139" s="435"/>
      <c r="L139" s="435"/>
    </row>
    <row r="140" spans="8:12" x14ac:dyDescent="0.3">
      <c r="H140" s="200"/>
      <c r="I140" s="198"/>
      <c r="J140" s="198"/>
      <c r="K140" s="435"/>
      <c r="L140" s="435"/>
    </row>
    <row r="141" spans="8:12" x14ac:dyDescent="0.3">
      <c r="H141" s="200"/>
      <c r="I141" s="198"/>
      <c r="J141" s="198"/>
      <c r="K141" s="435"/>
      <c r="L141" s="435"/>
    </row>
    <row r="142" spans="8:12" x14ac:dyDescent="0.3">
      <c r="H142" s="200"/>
      <c r="I142" s="198"/>
      <c r="J142" s="198"/>
      <c r="K142" s="435"/>
      <c r="L142" s="435"/>
    </row>
    <row r="143" spans="8:12" x14ac:dyDescent="0.3">
      <c r="H143" s="200"/>
      <c r="I143" s="198"/>
      <c r="J143" s="198"/>
      <c r="K143" s="435"/>
      <c r="L143" s="435"/>
    </row>
    <row r="144" spans="8:12" x14ac:dyDescent="0.3">
      <c r="H144" s="200"/>
      <c r="I144" s="198"/>
      <c r="J144" s="198"/>
      <c r="K144" s="435"/>
      <c r="L144" s="435"/>
    </row>
    <row r="145" spans="8:12" x14ac:dyDescent="0.3">
      <c r="H145" s="200"/>
      <c r="I145" s="198"/>
      <c r="J145" s="198"/>
      <c r="K145" s="435"/>
      <c r="L145" s="435"/>
    </row>
    <row r="146" spans="8:12" x14ac:dyDescent="0.3">
      <c r="H146" s="200"/>
      <c r="I146" s="198"/>
      <c r="J146" s="198"/>
      <c r="K146" s="435"/>
      <c r="L146" s="435"/>
    </row>
    <row r="147" spans="8:12" x14ac:dyDescent="0.3">
      <c r="H147" s="200"/>
      <c r="I147" s="198"/>
      <c r="J147" s="198"/>
      <c r="K147" s="435"/>
      <c r="L147" s="435"/>
    </row>
    <row r="148" spans="8:12" x14ac:dyDescent="0.3">
      <c r="H148" s="200"/>
      <c r="I148" s="198"/>
      <c r="J148" s="198"/>
      <c r="K148" s="435"/>
      <c r="L148" s="435"/>
    </row>
    <row r="149" spans="8:12" x14ac:dyDescent="0.3">
      <c r="H149" s="200"/>
      <c r="I149" s="198"/>
      <c r="J149" s="198"/>
      <c r="K149" s="435"/>
      <c r="L149" s="435"/>
    </row>
    <row r="150" spans="8:12" x14ac:dyDescent="0.3">
      <c r="H150" s="200"/>
      <c r="I150" s="198"/>
      <c r="J150" s="198"/>
      <c r="K150" s="435"/>
      <c r="L150" s="435"/>
    </row>
    <row r="151" spans="8:12" x14ac:dyDescent="0.3">
      <c r="H151" s="200"/>
      <c r="I151" s="198"/>
      <c r="J151" s="198"/>
      <c r="K151" s="435"/>
      <c r="L151" s="435"/>
    </row>
    <row r="152" spans="8:12" x14ac:dyDescent="0.3">
      <c r="H152" s="200"/>
      <c r="I152" s="198"/>
      <c r="J152" s="198"/>
      <c r="K152" s="435"/>
      <c r="L152" s="435"/>
    </row>
    <row r="153" spans="8:12" x14ac:dyDescent="0.3">
      <c r="H153" s="200"/>
      <c r="I153" s="198"/>
      <c r="J153" s="198"/>
      <c r="K153" s="435"/>
      <c r="L153" s="435"/>
    </row>
    <row r="154" spans="8:12" x14ac:dyDescent="0.3">
      <c r="H154" s="200"/>
      <c r="I154" s="198"/>
      <c r="J154" s="198"/>
      <c r="K154" s="435"/>
      <c r="L154" s="435"/>
    </row>
    <row r="155" spans="8:12" x14ac:dyDescent="0.3">
      <c r="H155" s="200"/>
      <c r="I155" s="198"/>
      <c r="J155" s="198"/>
      <c r="K155" s="435"/>
      <c r="L155" s="435"/>
    </row>
    <row r="156" spans="8:12" x14ac:dyDescent="0.3">
      <c r="H156" s="200"/>
      <c r="I156" s="198"/>
      <c r="J156" s="198"/>
      <c r="K156" s="435"/>
      <c r="L156" s="435"/>
    </row>
    <row r="157" spans="8:12" x14ac:dyDescent="0.3">
      <c r="H157" s="200"/>
      <c r="I157" s="198"/>
      <c r="J157" s="198"/>
      <c r="K157" s="435"/>
      <c r="L157" s="435"/>
    </row>
    <row r="158" spans="8:12" x14ac:dyDescent="0.3">
      <c r="H158" s="200"/>
      <c r="I158" s="198"/>
      <c r="J158" s="198"/>
      <c r="K158" s="435"/>
      <c r="L158" s="435"/>
    </row>
    <row r="159" spans="8:12" x14ac:dyDescent="0.3">
      <c r="H159" s="200"/>
      <c r="I159" s="198"/>
      <c r="J159" s="198"/>
      <c r="K159" s="435"/>
      <c r="L159" s="435"/>
    </row>
    <row r="160" spans="8:12" x14ac:dyDescent="0.3">
      <c r="H160" s="200"/>
      <c r="I160" s="198"/>
      <c r="J160" s="198"/>
      <c r="K160" s="435"/>
      <c r="L160" s="435"/>
    </row>
    <row r="161" spans="8:12" x14ac:dyDescent="0.3">
      <c r="H161" s="200"/>
      <c r="I161" s="198"/>
      <c r="J161" s="198"/>
      <c r="K161" s="435"/>
      <c r="L161" s="435"/>
    </row>
    <row r="162" spans="8:12" x14ac:dyDescent="0.3">
      <c r="H162" s="200"/>
      <c r="I162" s="198"/>
      <c r="J162" s="198"/>
      <c r="K162" s="435"/>
      <c r="L162" s="435"/>
    </row>
    <row r="163" spans="8:12" x14ac:dyDescent="0.3">
      <c r="H163" s="200"/>
      <c r="I163" s="198"/>
      <c r="J163" s="198"/>
      <c r="K163" s="435"/>
      <c r="L163" s="435"/>
    </row>
    <row r="164" spans="8:12" x14ac:dyDescent="0.3">
      <c r="H164" s="200"/>
      <c r="I164" s="198"/>
      <c r="J164" s="198"/>
      <c r="K164" s="435"/>
      <c r="L164" s="435"/>
    </row>
    <row r="165" spans="8:12" x14ac:dyDescent="0.3">
      <c r="H165" s="200"/>
      <c r="I165" s="198"/>
      <c r="J165" s="198"/>
      <c r="K165" s="435"/>
      <c r="L165" s="435"/>
    </row>
    <row r="166" spans="8:12" x14ac:dyDescent="0.3">
      <c r="H166" s="200"/>
      <c r="I166" s="198"/>
      <c r="J166" s="198"/>
      <c r="K166" s="435"/>
      <c r="L166" s="435"/>
    </row>
    <row r="167" spans="8:12" x14ac:dyDescent="0.3">
      <c r="H167" s="200"/>
      <c r="I167" s="198"/>
      <c r="J167" s="198"/>
      <c r="K167" s="435"/>
      <c r="L167" s="435"/>
    </row>
    <row r="168" spans="8:12" x14ac:dyDescent="0.3">
      <c r="H168" s="200"/>
      <c r="I168" s="198"/>
      <c r="J168" s="198"/>
      <c r="K168" s="435"/>
      <c r="L168" s="435"/>
    </row>
    <row r="169" spans="8:12" x14ac:dyDescent="0.3">
      <c r="H169" s="200"/>
      <c r="I169" s="198"/>
      <c r="J169" s="198"/>
      <c r="K169" s="435"/>
      <c r="L169" s="435"/>
    </row>
    <row r="170" spans="8:12" x14ac:dyDescent="0.3">
      <c r="H170" s="200"/>
      <c r="I170" s="198"/>
      <c r="J170" s="198"/>
      <c r="K170" s="435"/>
      <c r="L170" s="435"/>
    </row>
    <row r="171" spans="8:12" x14ac:dyDescent="0.3">
      <c r="H171" s="200"/>
      <c r="I171" s="198"/>
      <c r="J171" s="198"/>
      <c r="K171" s="435"/>
      <c r="L171" s="435"/>
    </row>
    <row r="172" spans="8:12" x14ac:dyDescent="0.3">
      <c r="H172" s="200"/>
      <c r="I172" s="198"/>
      <c r="J172" s="198"/>
      <c r="K172" s="435"/>
      <c r="L172" s="435"/>
    </row>
    <row r="173" spans="8:12" x14ac:dyDescent="0.3">
      <c r="H173" s="200"/>
      <c r="I173" s="198"/>
      <c r="J173" s="198"/>
      <c r="K173" s="435"/>
      <c r="L173" s="435"/>
    </row>
    <row r="174" spans="8:12" x14ac:dyDescent="0.3">
      <c r="H174" s="200"/>
      <c r="I174" s="198"/>
      <c r="J174" s="198"/>
      <c r="K174" s="435"/>
      <c r="L174" s="435"/>
    </row>
    <row r="175" spans="8:12" x14ac:dyDescent="0.3">
      <c r="H175" s="200"/>
      <c r="I175" s="198"/>
      <c r="J175" s="198"/>
      <c r="K175" s="435"/>
      <c r="L175" s="435"/>
    </row>
    <row r="176" spans="8:12" x14ac:dyDescent="0.3">
      <c r="H176" s="200"/>
      <c r="I176" s="198"/>
      <c r="J176" s="198"/>
      <c r="K176" s="435"/>
      <c r="L176" s="435"/>
    </row>
    <row r="177" spans="8:12" x14ac:dyDescent="0.3">
      <c r="H177" s="200"/>
      <c r="I177" s="198"/>
      <c r="J177" s="198"/>
      <c r="K177" s="435"/>
      <c r="L177" s="435"/>
    </row>
    <row r="178" spans="8:12" x14ac:dyDescent="0.3">
      <c r="H178" s="200"/>
      <c r="I178" s="198"/>
      <c r="J178" s="198"/>
      <c r="K178" s="435"/>
      <c r="L178" s="435"/>
    </row>
    <row r="179" spans="8:12" x14ac:dyDescent="0.3">
      <c r="H179" s="200"/>
      <c r="I179" s="198"/>
      <c r="J179" s="198"/>
      <c r="K179" s="435"/>
      <c r="L179" s="435"/>
    </row>
    <row r="180" spans="8:12" x14ac:dyDescent="0.3">
      <c r="H180" s="200"/>
      <c r="I180" s="198"/>
      <c r="J180" s="198"/>
      <c r="K180" s="435"/>
      <c r="L180" s="435"/>
    </row>
    <row r="181" spans="8:12" x14ac:dyDescent="0.3">
      <c r="H181" s="200"/>
      <c r="I181" s="198"/>
      <c r="J181" s="198"/>
      <c r="K181" s="435"/>
      <c r="L181" s="435"/>
    </row>
    <row r="182" spans="8:12" x14ac:dyDescent="0.3">
      <c r="H182" s="200"/>
      <c r="I182" s="198"/>
      <c r="J182" s="198"/>
      <c r="K182" s="435"/>
      <c r="L182" s="435"/>
    </row>
    <row r="183" spans="8:12" x14ac:dyDescent="0.3">
      <c r="H183" s="200"/>
      <c r="I183" s="198"/>
      <c r="J183" s="198"/>
      <c r="K183" s="435"/>
      <c r="L183" s="435"/>
    </row>
    <row r="184" spans="8:12" x14ac:dyDescent="0.3">
      <c r="H184" s="200"/>
      <c r="I184" s="198"/>
      <c r="J184" s="198"/>
      <c r="K184" s="435"/>
      <c r="L184" s="435"/>
    </row>
    <row r="185" spans="8:12" x14ac:dyDescent="0.3">
      <c r="H185" s="200"/>
      <c r="I185" s="198"/>
      <c r="J185" s="198"/>
      <c r="K185" s="435"/>
      <c r="L185" s="435"/>
    </row>
    <row r="186" spans="8:12" x14ac:dyDescent="0.3">
      <c r="H186" s="200"/>
      <c r="I186" s="198"/>
      <c r="J186" s="198"/>
      <c r="K186" s="435"/>
      <c r="L186" s="435"/>
    </row>
    <row r="187" spans="8:12" x14ac:dyDescent="0.3">
      <c r="H187" s="200"/>
      <c r="I187" s="198"/>
      <c r="J187" s="198"/>
      <c r="K187" s="435"/>
      <c r="L187" s="435"/>
    </row>
    <row r="188" spans="8:12" x14ac:dyDescent="0.3">
      <c r="H188" s="200"/>
      <c r="I188" s="198"/>
      <c r="J188" s="198"/>
      <c r="K188" s="435"/>
      <c r="L188" s="435"/>
    </row>
    <row r="189" spans="8:12" x14ac:dyDescent="0.3">
      <c r="H189" s="200"/>
      <c r="I189" s="198"/>
      <c r="J189" s="198"/>
      <c r="K189" s="435"/>
      <c r="L189" s="435"/>
    </row>
    <row r="190" spans="8:12" x14ac:dyDescent="0.3">
      <c r="H190" s="200"/>
      <c r="I190" s="198"/>
      <c r="J190" s="198"/>
      <c r="K190" s="435"/>
      <c r="L190" s="435"/>
    </row>
    <row r="191" spans="8:12" x14ac:dyDescent="0.3">
      <c r="H191" s="200"/>
      <c r="I191" s="198"/>
      <c r="J191" s="198"/>
      <c r="K191" s="435"/>
      <c r="L191" s="435"/>
    </row>
    <row r="192" spans="8:12" x14ac:dyDescent="0.3">
      <c r="H192" s="200"/>
      <c r="I192" s="198"/>
      <c r="J192" s="198"/>
      <c r="K192" s="435"/>
      <c r="L192" s="435"/>
    </row>
    <row r="193" spans="8:12" x14ac:dyDescent="0.3">
      <c r="H193" s="200"/>
      <c r="I193" s="198"/>
      <c r="J193" s="198"/>
      <c r="K193" s="435"/>
      <c r="L193" s="435"/>
    </row>
    <row r="194" spans="8:12" x14ac:dyDescent="0.3">
      <c r="H194" s="200"/>
      <c r="I194" s="198"/>
      <c r="J194" s="198"/>
      <c r="K194" s="435"/>
      <c r="L194" s="435"/>
    </row>
    <row r="195" spans="8:12" x14ac:dyDescent="0.3">
      <c r="H195" s="200"/>
      <c r="I195" s="198"/>
      <c r="J195" s="198"/>
      <c r="K195" s="435"/>
      <c r="L195" s="435"/>
    </row>
    <row r="196" spans="8:12" x14ac:dyDescent="0.3">
      <c r="H196" s="200"/>
      <c r="I196" s="198"/>
      <c r="J196" s="198"/>
      <c r="K196" s="435"/>
      <c r="L196" s="435"/>
    </row>
    <row r="197" spans="8:12" x14ac:dyDescent="0.3">
      <c r="H197" s="200"/>
      <c r="I197" s="198"/>
      <c r="J197" s="198"/>
      <c r="K197" s="435"/>
      <c r="L197" s="435"/>
    </row>
    <row r="198" spans="8:12" x14ac:dyDescent="0.3">
      <c r="H198" s="200"/>
      <c r="I198" s="198"/>
      <c r="J198" s="198"/>
      <c r="K198" s="435"/>
      <c r="L198" s="435"/>
    </row>
    <row r="199" spans="8:12" x14ac:dyDescent="0.3">
      <c r="H199" s="200"/>
      <c r="I199" s="198"/>
      <c r="J199" s="198"/>
      <c r="K199" s="435"/>
      <c r="L199" s="435"/>
    </row>
    <row r="200" spans="8:12" x14ac:dyDescent="0.3">
      <c r="H200" s="200"/>
      <c r="I200" s="198"/>
      <c r="J200" s="198"/>
      <c r="K200" s="435"/>
      <c r="L200" s="435"/>
    </row>
    <row r="201" spans="8:12" x14ac:dyDescent="0.3">
      <c r="H201" s="200"/>
      <c r="I201" s="198"/>
      <c r="J201" s="198"/>
      <c r="K201" s="435"/>
      <c r="L201" s="435"/>
    </row>
    <row r="202" spans="8:12" x14ac:dyDescent="0.3">
      <c r="H202" s="200"/>
      <c r="I202" s="198"/>
      <c r="J202" s="198"/>
      <c r="K202" s="435"/>
      <c r="L202" s="435"/>
    </row>
    <row r="203" spans="8:12" x14ac:dyDescent="0.3">
      <c r="H203" s="200"/>
      <c r="I203" s="198"/>
      <c r="J203" s="198"/>
      <c r="K203" s="435"/>
      <c r="L203" s="435"/>
    </row>
    <row r="204" spans="8:12" x14ac:dyDescent="0.3">
      <c r="H204" s="200"/>
      <c r="I204" s="198"/>
      <c r="J204" s="198"/>
      <c r="K204" s="435"/>
      <c r="L204" s="435"/>
    </row>
    <row r="205" spans="8:12" x14ac:dyDescent="0.3">
      <c r="H205" s="200"/>
      <c r="I205" s="198"/>
      <c r="J205" s="198"/>
      <c r="K205" s="435"/>
      <c r="L205" s="435"/>
    </row>
    <row r="206" spans="8:12" x14ac:dyDescent="0.3">
      <c r="H206" s="200"/>
      <c r="I206" s="198"/>
      <c r="J206" s="198"/>
      <c r="K206" s="435"/>
      <c r="L206" s="435"/>
    </row>
    <row r="207" spans="8:12" x14ac:dyDescent="0.3">
      <c r="H207" s="200"/>
      <c r="I207" s="198"/>
      <c r="J207" s="198"/>
      <c r="K207" s="435"/>
      <c r="L207" s="435"/>
    </row>
    <row r="208" spans="8:12" x14ac:dyDescent="0.3">
      <c r="H208" s="200"/>
      <c r="I208" s="198"/>
      <c r="J208" s="198"/>
      <c r="K208" s="435"/>
      <c r="L208" s="435"/>
    </row>
    <row r="209" spans="8:12" x14ac:dyDescent="0.3">
      <c r="H209" s="200"/>
      <c r="I209" s="198"/>
      <c r="J209" s="198"/>
      <c r="K209" s="435"/>
      <c r="L209" s="435"/>
    </row>
    <row r="210" spans="8:12" x14ac:dyDescent="0.3">
      <c r="H210" s="200"/>
      <c r="I210" s="198"/>
      <c r="J210" s="198"/>
      <c r="K210" s="435"/>
      <c r="L210" s="435"/>
    </row>
    <row r="211" spans="8:12" x14ac:dyDescent="0.3">
      <c r="H211" s="200"/>
      <c r="I211" s="198"/>
      <c r="J211" s="198"/>
      <c r="K211" s="435"/>
      <c r="L211" s="435"/>
    </row>
    <row r="212" spans="8:12" x14ac:dyDescent="0.3">
      <c r="H212" s="200"/>
      <c r="I212" s="198"/>
      <c r="J212" s="198"/>
      <c r="K212" s="435"/>
      <c r="L212" s="435"/>
    </row>
    <row r="213" spans="8:12" x14ac:dyDescent="0.3">
      <c r="H213" s="200"/>
      <c r="I213" s="198"/>
      <c r="J213" s="198"/>
      <c r="K213" s="435"/>
      <c r="L213" s="435"/>
    </row>
    <row r="214" spans="8:12" x14ac:dyDescent="0.3">
      <c r="H214" s="200"/>
      <c r="I214" s="198"/>
      <c r="J214" s="198"/>
      <c r="K214" s="435"/>
      <c r="L214" s="435"/>
    </row>
    <row r="215" spans="8:12" x14ac:dyDescent="0.3">
      <c r="H215" s="200"/>
      <c r="I215" s="198"/>
      <c r="J215" s="198"/>
      <c r="K215" s="435"/>
      <c r="L215" s="435"/>
    </row>
    <row r="216" spans="8:12" x14ac:dyDescent="0.3">
      <c r="H216" s="200"/>
      <c r="I216" s="198"/>
      <c r="J216" s="198"/>
      <c r="K216" s="435"/>
      <c r="L216" s="435"/>
    </row>
    <row r="217" spans="8:12" x14ac:dyDescent="0.3">
      <c r="H217" s="200"/>
      <c r="I217" s="198"/>
      <c r="J217" s="198"/>
      <c r="K217" s="435"/>
      <c r="L217" s="435"/>
    </row>
    <row r="218" spans="8:12" x14ac:dyDescent="0.3">
      <c r="H218" s="200"/>
      <c r="I218" s="198"/>
      <c r="J218" s="198"/>
      <c r="K218" s="435"/>
      <c r="L218" s="435"/>
    </row>
    <row r="219" spans="8:12" x14ac:dyDescent="0.3">
      <c r="H219" s="200"/>
      <c r="I219" s="198"/>
      <c r="J219" s="198"/>
      <c r="K219" s="435"/>
      <c r="L219" s="435"/>
    </row>
    <row r="220" spans="8:12" x14ac:dyDescent="0.3">
      <c r="H220" s="200"/>
      <c r="I220" s="198"/>
      <c r="J220" s="198"/>
      <c r="K220" s="435"/>
      <c r="L220" s="435"/>
    </row>
    <row r="221" spans="8:12" x14ac:dyDescent="0.3">
      <c r="H221" s="200"/>
      <c r="I221" s="198"/>
      <c r="J221" s="198"/>
      <c r="K221" s="435"/>
      <c r="L221" s="435"/>
    </row>
    <row r="222" spans="8:12" x14ac:dyDescent="0.3">
      <c r="H222" s="200"/>
      <c r="I222" s="198"/>
      <c r="J222" s="198"/>
      <c r="K222" s="435"/>
      <c r="L222" s="435"/>
    </row>
    <row r="223" spans="8:12" x14ac:dyDescent="0.3">
      <c r="H223" s="200"/>
      <c r="I223" s="198"/>
      <c r="J223" s="198"/>
      <c r="K223" s="435"/>
      <c r="L223" s="435"/>
    </row>
    <row r="224" spans="8:12" x14ac:dyDescent="0.3">
      <c r="H224" s="200"/>
      <c r="I224" s="198"/>
      <c r="J224" s="198"/>
      <c r="K224" s="435"/>
      <c r="L224" s="435"/>
    </row>
    <row r="225" spans="8:12" x14ac:dyDescent="0.3">
      <c r="H225" s="200"/>
      <c r="I225" s="198"/>
      <c r="J225" s="198"/>
      <c r="K225" s="435"/>
      <c r="L225" s="435"/>
    </row>
    <row r="226" spans="8:12" x14ac:dyDescent="0.3">
      <c r="H226" s="200"/>
      <c r="I226" s="198"/>
      <c r="J226" s="198"/>
      <c r="K226" s="435"/>
      <c r="L226" s="435"/>
    </row>
    <row r="227" spans="8:12" x14ac:dyDescent="0.3">
      <c r="H227" s="200"/>
      <c r="I227" s="198"/>
      <c r="J227" s="198"/>
      <c r="K227" s="435"/>
      <c r="L227" s="435"/>
    </row>
    <row r="228" spans="8:12" x14ac:dyDescent="0.3">
      <c r="H228" s="200"/>
      <c r="I228" s="198"/>
      <c r="J228" s="198"/>
      <c r="K228" s="435"/>
      <c r="L228" s="435"/>
    </row>
    <row r="229" spans="8:12" x14ac:dyDescent="0.3">
      <c r="H229" s="200"/>
      <c r="I229" s="198"/>
      <c r="J229" s="198"/>
      <c r="K229" s="435"/>
      <c r="L229" s="435"/>
    </row>
    <row r="230" spans="8:12" x14ac:dyDescent="0.3">
      <c r="H230" s="200"/>
      <c r="I230" s="198"/>
      <c r="J230" s="198"/>
      <c r="K230" s="435"/>
      <c r="L230" s="435"/>
    </row>
    <row r="231" spans="8:12" x14ac:dyDescent="0.3">
      <c r="H231" s="200"/>
      <c r="I231" s="198"/>
      <c r="J231" s="198"/>
      <c r="K231" s="435"/>
      <c r="L231" s="435"/>
    </row>
    <row r="232" spans="8:12" x14ac:dyDescent="0.3">
      <c r="H232" s="200"/>
      <c r="I232" s="198"/>
      <c r="J232" s="198"/>
      <c r="K232" s="435"/>
      <c r="L232" s="435"/>
    </row>
    <row r="233" spans="8:12" x14ac:dyDescent="0.3">
      <c r="H233" s="200"/>
      <c r="I233" s="198"/>
      <c r="J233" s="198"/>
      <c r="K233" s="435"/>
      <c r="L233" s="435"/>
    </row>
    <row r="234" spans="8:12" x14ac:dyDescent="0.3">
      <c r="H234" s="200"/>
      <c r="I234" s="198"/>
      <c r="J234" s="198"/>
      <c r="K234" s="435"/>
      <c r="L234" s="435"/>
    </row>
    <row r="235" spans="8:12" x14ac:dyDescent="0.3">
      <c r="H235" s="200"/>
      <c r="I235" s="198"/>
      <c r="J235" s="198"/>
      <c r="K235" s="435"/>
      <c r="L235" s="435"/>
    </row>
    <row r="236" spans="8:12" x14ac:dyDescent="0.3">
      <c r="H236" s="200"/>
      <c r="I236" s="198"/>
      <c r="J236" s="198"/>
      <c r="K236" s="435"/>
      <c r="L236" s="435"/>
    </row>
    <row r="237" spans="8:12" x14ac:dyDescent="0.3">
      <c r="H237" s="200"/>
      <c r="I237" s="198"/>
      <c r="J237" s="198"/>
      <c r="K237" s="435"/>
      <c r="L237" s="435"/>
    </row>
    <row r="238" spans="8:12" x14ac:dyDescent="0.3">
      <c r="H238" s="200"/>
      <c r="I238" s="198"/>
      <c r="J238" s="198"/>
      <c r="K238" s="435"/>
      <c r="L238" s="435"/>
    </row>
    <row r="239" spans="8:12" x14ac:dyDescent="0.3">
      <c r="H239" s="200"/>
      <c r="I239" s="198"/>
      <c r="J239" s="198"/>
      <c r="K239" s="435"/>
      <c r="L239" s="435"/>
    </row>
    <row r="240" spans="8:12" x14ac:dyDescent="0.3">
      <c r="H240" s="200"/>
      <c r="I240" s="198"/>
      <c r="J240" s="198"/>
      <c r="K240" s="435"/>
      <c r="L240" s="435"/>
    </row>
    <row r="241" spans="8:12" x14ac:dyDescent="0.3">
      <c r="H241" s="200"/>
      <c r="I241" s="198"/>
      <c r="J241" s="198"/>
      <c r="K241" s="435"/>
      <c r="L241" s="435"/>
    </row>
    <row r="242" spans="8:12" x14ac:dyDescent="0.3">
      <c r="H242" s="200"/>
      <c r="I242" s="198"/>
      <c r="J242" s="198"/>
      <c r="K242" s="435"/>
      <c r="L242" s="435"/>
    </row>
    <row r="243" spans="8:12" x14ac:dyDescent="0.3">
      <c r="H243" s="200"/>
      <c r="I243" s="198"/>
      <c r="J243" s="198"/>
      <c r="K243" s="435"/>
      <c r="L243" s="435"/>
    </row>
    <row r="244" spans="8:12" x14ac:dyDescent="0.3">
      <c r="H244" s="200"/>
      <c r="I244" s="198"/>
      <c r="J244" s="198"/>
      <c r="K244" s="435"/>
      <c r="L244" s="435"/>
    </row>
    <row r="245" spans="8:12" x14ac:dyDescent="0.3">
      <c r="H245" s="200"/>
      <c r="I245" s="198"/>
      <c r="J245" s="198"/>
      <c r="K245" s="435"/>
      <c r="L245" s="435"/>
    </row>
    <row r="246" spans="8:12" x14ac:dyDescent="0.3">
      <c r="H246" s="200"/>
      <c r="I246" s="198"/>
      <c r="J246" s="198"/>
      <c r="K246" s="435"/>
      <c r="L246" s="435"/>
    </row>
    <row r="247" spans="8:12" x14ac:dyDescent="0.3">
      <c r="H247" s="200"/>
      <c r="I247" s="198"/>
      <c r="J247" s="198"/>
      <c r="K247" s="435"/>
      <c r="L247" s="435"/>
    </row>
    <row r="248" spans="8:12" x14ac:dyDescent="0.3">
      <c r="H248" s="200"/>
      <c r="I248" s="198"/>
      <c r="J248" s="198"/>
      <c r="K248" s="435"/>
      <c r="L248" s="435"/>
    </row>
    <row r="249" spans="8:12" x14ac:dyDescent="0.3">
      <c r="H249" s="200"/>
      <c r="I249" s="198"/>
      <c r="J249" s="198"/>
      <c r="K249" s="435"/>
      <c r="L249" s="435"/>
    </row>
    <row r="250" spans="8:12" x14ac:dyDescent="0.3">
      <c r="H250" s="200"/>
      <c r="I250" s="198"/>
      <c r="J250" s="198"/>
      <c r="K250" s="435"/>
      <c r="L250" s="435"/>
    </row>
    <row r="251" spans="8:12" x14ac:dyDescent="0.3">
      <c r="H251" s="200"/>
      <c r="I251" s="198"/>
      <c r="J251" s="198"/>
      <c r="K251" s="435"/>
      <c r="L251" s="435"/>
    </row>
    <row r="252" spans="8:12" x14ac:dyDescent="0.3">
      <c r="H252" s="200"/>
      <c r="I252" s="198"/>
      <c r="J252" s="198"/>
      <c r="K252" s="435"/>
      <c r="L252" s="435"/>
    </row>
    <row r="253" spans="8:12" x14ac:dyDescent="0.3">
      <c r="H253" s="200"/>
      <c r="I253" s="198"/>
      <c r="J253" s="198"/>
      <c r="K253" s="435"/>
      <c r="L253" s="435"/>
    </row>
    <row r="254" spans="8:12" x14ac:dyDescent="0.3">
      <c r="H254" s="200"/>
      <c r="I254" s="198"/>
      <c r="J254" s="198"/>
      <c r="K254" s="435"/>
      <c r="L254" s="435"/>
    </row>
    <row r="255" spans="8:12" x14ac:dyDescent="0.3">
      <c r="H255" s="200"/>
      <c r="I255" s="198"/>
      <c r="J255" s="198"/>
      <c r="K255" s="435"/>
      <c r="L255" s="435"/>
    </row>
    <row r="256" spans="8:12" x14ac:dyDescent="0.3">
      <c r="H256" s="200"/>
      <c r="I256" s="198"/>
      <c r="J256" s="198"/>
      <c r="K256" s="435"/>
      <c r="L256" s="435"/>
    </row>
    <row r="257" spans="8:12" x14ac:dyDescent="0.3">
      <c r="H257" s="200"/>
      <c r="I257" s="198"/>
      <c r="J257" s="198"/>
      <c r="K257" s="435"/>
      <c r="L257" s="435"/>
    </row>
    <row r="258" spans="8:12" x14ac:dyDescent="0.3">
      <c r="H258" s="200"/>
      <c r="I258" s="198"/>
      <c r="J258" s="198"/>
      <c r="K258" s="435"/>
      <c r="L258" s="435"/>
    </row>
    <row r="259" spans="8:12" x14ac:dyDescent="0.3">
      <c r="H259" s="200"/>
      <c r="I259" s="198"/>
      <c r="J259" s="198"/>
      <c r="K259" s="435"/>
      <c r="L259" s="435"/>
    </row>
    <row r="260" spans="8:12" x14ac:dyDescent="0.3">
      <c r="H260" s="200"/>
      <c r="I260" s="198"/>
      <c r="J260" s="198"/>
      <c r="K260" s="435"/>
      <c r="L260" s="435"/>
    </row>
    <row r="261" spans="8:12" x14ac:dyDescent="0.3">
      <c r="H261" s="200"/>
      <c r="I261" s="198"/>
      <c r="J261" s="198"/>
      <c r="K261" s="435"/>
      <c r="L261" s="435"/>
    </row>
    <row r="262" spans="8:12" x14ac:dyDescent="0.3">
      <c r="H262" s="200"/>
      <c r="I262" s="198"/>
      <c r="J262" s="198"/>
      <c r="K262" s="435"/>
      <c r="L262" s="435"/>
    </row>
    <row r="263" spans="8:12" x14ac:dyDescent="0.3">
      <c r="H263" s="200"/>
      <c r="I263" s="198"/>
      <c r="J263" s="198"/>
      <c r="K263" s="435"/>
      <c r="L263" s="435"/>
    </row>
    <row r="264" spans="8:12" x14ac:dyDescent="0.3">
      <c r="H264" s="200"/>
      <c r="I264" s="198"/>
      <c r="J264" s="198"/>
      <c r="K264" s="435"/>
      <c r="L264" s="435"/>
    </row>
    <row r="265" spans="8:12" x14ac:dyDescent="0.3">
      <c r="H265" s="200"/>
      <c r="I265" s="198"/>
      <c r="J265" s="198"/>
      <c r="K265" s="435"/>
      <c r="L265" s="435"/>
    </row>
    <row r="266" spans="8:12" x14ac:dyDescent="0.3">
      <c r="H266" s="200"/>
      <c r="I266" s="198"/>
      <c r="J266" s="198"/>
      <c r="K266" s="435"/>
      <c r="L266" s="435"/>
    </row>
    <row r="267" spans="8:12" x14ac:dyDescent="0.3">
      <c r="H267" s="200"/>
      <c r="I267" s="198"/>
      <c r="J267" s="198"/>
      <c r="K267" s="435"/>
      <c r="L267" s="435"/>
    </row>
    <row r="268" spans="8:12" x14ac:dyDescent="0.3">
      <c r="H268" s="200"/>
      <c r="I268" s="198"/>
      <c r="J268" s="198"/>
      <c r="K268" s="435"/>
      <c r="L268" s="435"/>
    </row>
    <row r="269" spans="8:12" x14ac:dyDescent="0.3">
      <c r="H269" s="200"/>
      <c r="I269" s="198"/>
      <c r="J269" s="198"/>
      <c r="K269" s="435"/>
      <c r="L269" s="435"/>
    </row>
    <row r="270" spans="8:12" x14ac:dyDescent="0.3">
      <c r="H270" s="200"/>
      <c r="I270" s="198"/>
      <c r="J270" s="198"/>
      <c r="K270" s="435"/>
      <c r="L270" s="435"/>
    </row>
    <row r="271" spans="8:12" x14ac:dyDescent="0.3">
      <c r="H271" s="200"/>
      <c r="I271" s="198"/>
      <c r="J271" s="198"/>
      <c r="K271" s="435"/>
      <c r="L271" s="435"/>
    </row>
    <row r="272" spans="8:12" x14ac:dyDescent="0.3">
      <c r="H272" s="200"/>
      <c r="I272" s="198"/>
      <c r="J272" s="198"/>
      <c r="K272" s="435"/>
      <c r="L272" s="435"/>
    </row>
    <row r="273" spans="8:12" x14ac:dyDescent="0.3">
      <c r="H273" s="200"/>
      <c r="I273" s="198"/>
      <c r="J273" s="198"/>
      <c r="K273" s="435"/>
      <c r="L273" s="435"/>
    </row>
    <row r="274" spans="8:12" x14ac:dyDescent="0.3">
      <c r="H274" s="200"/>
      <c r="I274" s="198"/>
      <c r="J274" s="198"/>
      <c r="K274" s="435"/>
      <c r="L274" s="435"/>
    </row>
    <row r="275" spans="8:12" x14ac:dyDescent="0.3">
      <c r="H275" s="200"/>
      <c r="I275" s="198"/>
      <c r="J275" s="198"/>
      <c r="K275" s="435"/>
      <c r="L275" s="435"/>
    </row>
    <row r="276" spans="8:12" x14ac:dyDescent="0.3">
      <c r="H276" s="200"/>
      <c r="I276" s="198"/>
      <c r="J276" s="198"/>
      <c r="K276" s="435"/>
      <c r="L276" s="435"/>
    </row>
    <row r="277" spans="8:12" x14ac:dyDescent="0.3">
      <c r="H277" s="200"/>
      <c r="I277" s="198"/>
      <c r="J277" s="198"/>
      <c r="K277" s="435"/>
      <c r="L277" s="435"/>
    </row>
    <row r="278" spans="8:12" x14ac:dyDescent="0.3">
      <c r="H278" s="200"/>
      <c r="I278" s="198"/>
      <c r="J278" s="198"/>
      <c r="K278" s="435"/>
      <c r="L278" s="435"/>
    </row>
    <row r="279" spans="8:12" x14ac:dyDescent="0.3">
      <c r="H279" s="200"/>
      <c r="I279" s="198"/>
      <c r="J279" s="198"/>
      <c r="K279" s="435"/>
      <c r="L279" s="435"/>
    </row>
    <row r="280" spans="8:12" x14ac:dyDescent="0.3">
      <c r="H280" s="200"/>
      <c r="I280" s="198"/>
      <c r="J280" s="198"/>
      <c r="K280" s="435"/>
      <c r="L280" s="435"/>
    </row>
    <row r="281" spans="8:12" x14ac:dyDescent="0.3">
      <c r="H281" s="200"/>
      <c r="I281" s="198"/>
      <c r="J281" s="198"/>
      <c r="K281" s="435"/>
      <c r="L281" s="435"/>
    </row>
    <row r="282" spans="8:12" x14ac:dyDescent="0.3">
      <c r="H282" s="200"/>
      <c r="I282" s="198"/>
      <c r="J282" s="198"/>
      <c r="K282" s="435"/>
      <c r="L282" s="435"/>
    </row>
    <row r="283" spans="8:12" x14ac:dyDescent="0.3">
      <c r="H283" s="200"/>
      <c r="I283" s="198"/>
      <c r="J283" s="198"/>
      <c r="K283" s="435"/>
      <c r="L283" s="435"/>
    </row>
    <row r="284" spans="8:12" x14ac:dyDescent="0.3">
      <c r="H284" s="200"/>
      <c r="I284" s="198"/>
      <c r="J284" s="198"/>
      <c r="K284" s="435"/>
      <c r="L284" s="435"/>
    </row>
    <row r="285" spans="8:12" x14ac:dyDescent="0.3">
      <c r="H285" s="200"/>
      <c r="I285" s="198"/>
      <c r="J285" s="198"/>
      <c r="K285" s="435"/>
      <c r="L285" s="435"/>
    </row>
    <row r="286" spans="8:12" x14ac:dyDescent="0.3">
      <c r="H286" s="200"/>
      <c r="I286" s="198"/>
      <c r="J286" s="198"/>
      <c r="K286" s="435"/>
      <c r="L286" s="435"/>
    </row>
    <row r="287" spans="8:12" x14ac:dyDescent="0.3">
      <c r="H287" s="200"/>
      <c r="I287" s="198"/>
      <c r="J287" s="198"/>
      <c r="K287" s="435"/>
      <c r="L287" s="435"/>
    </row>
    <row r="288" spans="8:12" x14ac:dyDescent="0.3">
      <c r="H288" s="200"/>
      <c r="I288" s="198"/>
      <c r="J288" s="198"/>
      <c r="K288" s="435"/>
      <c r="L288" s="435"/>
    </row>
    <row r="289" spans="8:12" x14ac:dyDescent="0.3">
      <c r="H289" s="200"/>
      <c r="I289" s="198"/>
      <c r="J289" s="198"/>
      <c r="K289" s="435"/>
      <c r="L289" s="435"/>
    </row>
    <row r="290" spans="8:12" x14ac:dyDescent="0.3">
      <c r="H290" s="200"/>
      <c r="I290" s="198"/>
      <c r="J290" s="198"/>
      <c r="K290" s="435"/>
      <c r="L290" s="435"/>
    </row>
    <row r="291" spans="8:12" x14ac:dyDescent="0.3">
      <c r="H291" s="200"/>
      <c r="I291" s="198"/>
      <c r="J291" s="198"/>
      <c r="K291" s="435"/>
      <c r="L291" s="435"/>
    </row>
    <row r="292" spans="8:12" x14ac:dyDescent="0.3">
      <c r="H292" s="200"/>
      <c r="I292" s="198"/>
      <c r="J292" s="198"/>
      <c r="K292" s="435"/>
      <c r="L292" s="435"/>
    </row>
    <row r="293" spans="8:12" x14ac:dyDescent="0.3">
      <c r="H293" s="200"/>
      <c r="I293" s="198"/>
      <c r="J293" s="198"/>
      <c r="K293" s="435"/>
      <c r="L293" s="435"/>
    </row>
    <row r="294" spans="8:12" x14ac:dyDescent="0.3">
      <c r="H294" s="200"/>
      <c r="I294" s="198"/>
      <c r="J294" s="198"/>
      <c r="K294" s="435"/>
      <c r="L294" s="435"/>
    </row>
    <row r="295" spans="8:12" x14ac:dyDescent="0.3">
      <c r="H295" s="200"/>
      <c r="I295" s="198"/>
      <c r="J295" s="198"/>
      <c r="K295" s="435"/>
      <c r="L295" s="435"/>
    </row>
    <row r="296" spans="8:12" x14ac:dyDescent="0.3">
      <c r="H296" s="200"/>
      <c r="I296" s="198"/>
      <c r="J296" s="198"/>
      <c r="K296" s="435"/>
      <c r="L296" s="435"/>
    </row>
    <row r="297" spans="8:12" x14ac:dyDescent="0.3">
      <c r="H297" s="200"/>
      <c r="I297" s="198"/>
      <c r="J297" s="198"/>
      <c r="K297" s="435"/>
      <c r="L297" s="435"/>
    </row>
    <row r="298" spans="8:12" x14ac:dyDescent="0.3">
      <c r="H298" s="200"/>
      <c r="I298" s="198"/>
      <c r="J298" s="198"/>
      <c r="K298" s="435"/>
      <c r="L298" s="435"/>
    </row>
    <row r="299" spans="8:12" x14ac:dyDescent="0.3">
      <c r="H299" s="200"/>
      <c r="I299" s="198"/>
      <c r="J299" s="198"/>
      <c r="K299" s="435"/>
      <c r="L299" s="435"/>
    </row>
    <row r="300" spans="8:12" x14ac:dyDescent="0.3">
      <c r="H300" s="200"/>
      <c r="I300" s="198"/>
      <c r="J300" s="198"/>
      <c r="K300" s="435"/>
      <c r="L300" s="435"/>
    </row>
    <row r="301" spans="8:12" x14ac:dyDescent="0.3">
      <c r="H301" s="200"/>
      <c r="I301" s="198"/>
      <c r="J301" s="198"/>
      <c r="K301" s="435"/>
      <c r="L301" s="435"/>
    </row>
    <row r="302" spans="8:12" x14ac:dyDescent="0.3">
      <c r="H302" s="200"/>
      <c r="I302" s="198"/>
      <c r="J302" s="198"/>
      <c r="K302" s="435"/>
      <c r="L302" s="435"/>
    </row>
    <row r="303" spans="8:12" x14ac:dyDescent="0.3">
      <c r="H303" s="200"/>
      <c r="I303" s="198"/>
      <c r="J303" s="198"/>
      <c r="K303" s="435"/>
      <c r="L303" s="435"/>
    </row>
    <row r="304" spans="8:12" x14ac:dyDescent="0.3">
      <c r="H304" s="200"/>
      <c r="I304" s="198"/>
      <c r="J304" s="198"/>
      <c r="K304" s="435"/>
      <c r="L304" s="435"/>
    </row>
    <row r="305" spans="8:12" x14ac:dyDescent="0.3">
      <c r="H305" s="200"/>
      <c r="I305" s="198"/>
      <c r="J305" s="198"/>
      <c r="K305" s="435"/>
      <c r="L305" s="435"/>
    </row>
    <row r="306" spans="8:12" x14ac:dyDescent="0.3">
      <c r="H306" s="200"/>
      <c r="I306" s="198"/>
      <c r="J306" s="198"/>
      <c r="K306" s="435"/>
      <c r="L306" s="435"/>
    </row>
    <row r="307" spans="8:12" x14ac:dyDescent="0.3">
      <c r="H307" s="200"/>
      <c r="I307" s="198"/>
      <c r="J307" s="198"/>
      <c r="K307" s="435"/>
      <c r="L307" s="435"/>
    </row>
    <row r="308" spans="8:12" x14ac:dyDescent="0.3">
      <c r="H308" s="200"/>
      <c r="I308" s="198"/>
      <c r="J308" s="198"/>
      <c r="K308" s="435"/>
      <c r="L308" s="435"/>
    </row>
    <row r="309" spans="8:12" x14ac:dyDescent="0.3">
      <c r="H309" s="200"/>
      <c r="I309" s="198"/>
      <c r="J309" s="198"/>
      <c r="K309" s="435"/>
      <c r="L309" s="435"/>
    </row>
    <row r="310" spans="8:12" x14ac:dyDescent="0.3">
      <c r="H310" s="200"/>
      <c r="I310" s="198"/>
      <c r="J310" s="198"/>
      <c r="K310" s="435"/>
      <c r="L310" s="435"/>
    </row>
    <row r="311" spans="8:12" x14ac:dyDescent="0.3">
      <c r="H311" s="200"/>
      <c r="I311" s="198"/>
      <c r="J311" s="198"/>
      <c r="K311" s="435"/>
      <c r="L311" s="435"/>
    </row>
    <row r="312" spans="8:12" x14ac:dyDescent="0.3">
      <c r="H312" s="200"/>
      <c r="I312" s="198"/>
      <c r="J312" s="198"/>
      <c r="K312" s="435"/>
      <c r="L312" s="435"/>
    </row>
    <row r="313" spans="8:12" x14ac:dyDescent="0.3">
      <c r="H313" s="200"/>
      <c r="I313" s="198"/>
      <c r="J313" s="198"/>
      <c r="K313" s="435"/>
      <c r="L313" s="435"/>
    </row>
    <row r="314" spans="8:12" x14ac:dyDescent="0.3">
      <c r="H314" s="200"/>
      <c r="I314" s="198"/>
      <c r="J314" s="198"/>
      <c r="K314" s="435"/>
      <c r="L314" s="435"/>
    </row>
    <row r="315" spans="8:12" x14ac:dyDescent="0.3">
      <c r="H315" s="200"/>
      <c r="I315" s="198"/>
      <c r="J315" s="198"/>
      <c r="K315" s="435"/>
      <c r="L315" s="435"/>
    </row>
    <row r="316" spans="8:12" x14ac:dyDescent="0.3">
      <c r="H316" s="200"/>
      <c r="I316" s="198"/>
      <c r="J316" s="198"/>
      <c r="K316" s="435"/>
      <c r="L316" s="435"/>
    </row>
    <row r="317" spans="8:12" x14ac:dyDescent="0.3">
      <c r="H317" s="200"/>
      <c r="I317" s="198"/>
      <c r="J317" s="198"/>
      <c r="K317" s="435"/>
      <c r="L317" s="435"/>
    </row>
    <row r="318" spans="8:12" x14ac:dyDescent="0.3">
      <c r="H318" s="200"/>
      <c r="I318" s="198"/>
      <c r="J318" s="198"/>
      <c r="K318" s="435"/>
      <c r="L318" s="435"/>
    </row>
    <row r="319" spans="8:12" x14ac:dyDescent="0.3">
      <c r="H319" s="200"/>
      <c r="I319" s="198"/>
      <c r="J319" s="198"/>
      <c r="K319" s="435"/>
      <c r="L319" s="435"/>
    </row>
    <row r="320" spans="8:12" x14ac:dyDescent="0.3">
      <c r="H320" s="200"/>
      <c r="I320" s="198"/>
      <c r="J320" s="198"/>
      <c r="K320" s="435"/>
      <c r="L320" s="435"/>
    </row>
    <row r="321" spans="8:12" x14ac:dyDescent="0.3">
      <c r="H321" s="200"/>
      <c r="I321" s="198"/>
      <c r="J321" s="198"/>
      <c r="K321" s="435"/>
      <c r="L321" s="435"/>
    </row>
    <row r="322" spans="8:12" x14ac:dyDescent="0.3">
      <c r="H322" s="200"/>
      <c r="I322" s="198"/>
      <c r="J322" s="198"/>
      <c r="K322" s="435"/>
      <c r="L322" s="435"/>
    </row>
    <row r="323" spans="8:12" x14ac:dyDescent="0.3">
      <c r="H323" s="200"/>
      <c r="I323" s="198"/>
      <c r="J323" s="198"/>
      <c r="K323" s="435"/>
      <c r="L323" s="435"/>
    </row>
    <row r="324" spans="8:12" x14ac:dyDescent="0.3">
      <c r="H324" s="200"/>
      <c r="I324" s="198"/>
      <c r="J324" s="198"/>
      <c r="K324" s="435"/>
      <c r="L324" s="435"/>
    </row>
    <row r="325" spans="8:12" x14ac:dyDescent="0.3">
      <c r="H325" s="200"/>
      <c r="I325" s="198"/>
      <c r="J325" s="198"/>
      <c r="K325" s="435"/>
      <c r="L325" s="435"/>
    </row>
    <row r="326" spans="8:12" x14ac:dyDescent="0.3">
      <c r="H326" s="200"/>
      <c r="I326" s="198"/>
      <c r="J326" s="198"/>
      <c r="K326" s="435"/>
      <c r="L326" s="435"/>
    </row>
    <row r="327" spans="8:12" x14ac:dyDescent="0.3">
      <c r="H327" s="200"/>
      <c r="I327" s="198"/>
      <c r="J327" s="198"/>
      <c r="K327" s="435"/>
      <c r="L327" s="435"/>
    </row>
    <row r="328" spans="8:12" x14ac:dyDescent="0.3">
      <c r="H328" s="200"/>
      <c r="I328" s="198"/>
      <c r="J328" s="198"/>
      <c r="K328" s="435"/>
      <c r="L328" s="435"/>
    </row>
    <row r="329" spans="8:12" x14ac:dyDescent="0.3">
      <c r="H329" s="200"/>
      <c r="I329" s="198"/>
      <c r="J329" s="198"/>
      <c r="K329" s="435"/>
      <c r="L329" s="435"/>
    </row>
    <row r="330" spans="8:12" x14ac:dyDescent="0.3">
      <c r="H330" s="200"/>
      <c r="I330" s="198"/>
      <c r="J330" s="198"/>
      <c r="K330" s="435"/>
      <c r="L330" s="435"/>
    </row>
    <row r="331" spans="8:12" x14ac:dyDescent="0.3">
      <c r="H331" s="200"/>
      <c r="I331" s="198"/>
      <c r="J331" s="198"/>
      <c r="K331" s="435"/>
      <c r="L331" s="435"/>
    </row>
    <row r="332" spans="8:12" x14ac:dyDescent="0.3">
      <c r="H332" s="200"/>
      <c r="I332" s="198"/>
      <c r="J332" s="198"/>
      <c r="K332" s="435"/>
      <c r="L332" s="435"/>
    </row>
    <row r="333" spans="8:12" x14ac:dyDescent="0.3">
      <c r="H333" s="200"/>
      <c r="I333" s="198"/>
      <c r="J333" s="198"/>
      <c r="K333" s="435"/>
      <c r="L333" s="435"/>
    </row>
    <row r="334" spans="8:12" x14ac:dyDescent="0.3">
      <c r="H334" s="200"/>
      <c r="I334" s="198"/>
      <c r="J334" s="198"/>
      <c r="K334" s="435"/>
      <c r="L334" s="435"/>
    </row>
    <row r="335" spans="8:12" x14ac:dyDescent="0.3">
      <c r="H335" s="200"/>
      <c r="I335" s="198"/>
      <c r="J335" s="198"/>
      <c r="K335" s="435"/>
      <c r="L335" s="435"/>
    </row>
    <row r="336" spans="8:12" x14ac:dyDescent="0.3">
      <c r="H336" s="200"/>
      <c r="I336" s="198"/>
      <c r="J336" s="198"/>
      <c r="K336" s="435"/>
      <c r="L336" s="435"/>
    </row>
    <row r="337" spans="8:12" x14ac:dyDescent="0.3">
      <c r="H337" s="200"/>
      <c r="I337" s="198"/>
      <c r="J337" s="198"/>
      <c r="K337" s="435"/>
      <c r="L337" s="435"/>
    </row>
    <row r="338" spans="8:12" x14ac:dyDescent="0.3">
      <c r="H338" s="200"/>
      <c r="I338" s="198"/>
      <c r="J338" s="198"/>
      <c r="K338" s="435"/>
      <c r="L338" s="435"/>
    </row>
    <row r="339" spans="8:12" x14ac:dyDescent="0.3">
      <c r="H339" s="200"/>
      <c r="I339" s="198"/>
      <c r="J339" s="198"/>
      <c r="K339" s="435"/>
      <c r="L339" s="435"/>
    </row>
    <row r="340" spans="8:12" x14ac:dyDescent="0.3">
      <c r="H340" s="200"/>
      <c r="I340" s="198"/>
      <c r="J340" s="198"/>
      <c r="K340" s="435"/>
      <c r="L340" s="435"/>
    </row>
    <row r="341" spans="8:12" x14ac:dyDescent="0.3">
      <c r="H341" s="200"/>
      <c r="I341" s="198"/>
      <c r="J341" s="198"/>
      <c r="K341" s="435"/>
      <c r="L341" s="435"/>
    </row>
    <row r="342" spans="8:12" x14ac:dyDescent="0.3">
      <c r="H342" s="200"/>
      <c r="I342" s="198"/>
      <c r="J342" s="198"/>
      <c r="K342" s="435"/>
      <c r="L342" s="435"/>
    </row>
    <row r="343" spans="8:12" x14ac:dyDescent="0.3">
      <c r="H343" s="200"/>
      <c r="I343" s="198"/>
      <c r="J343" s="198"/>
      <c r="K343" s="435"/>
      <c r="L343" s="435"/>
    </row>
    <row r="344" spans="8:12" x14ac:dyDescent="0.3">
      <c r="H344" s="200"/>
      <c r="I344" s="198"/>
      <c r="J344" s="198"/>
      <c r="K344" s="435"/>
      <c r="L344" s="435"/>
    </row>
    <row r="345" spans="8:12" x14ac:dyDescent="0.3">
      <c r="H345" s="200"/>
      <c r="I345" s="198"/>
      <c r="J345" s="198"/>
      <c r="K345" s="435"/>
      <c r="L345" s="435"/>
    </row>
    <row r="346" spans="8:12" x14ac:dyDescent="0.3">
      <c r="H346" s="200"/>
      <c r="I346" s="198"/>
      <c r="J346" s="198"/>
      <c r="K346" s="435"/>
      <c r="L346" s="435"/>
    </row>
    <row r="347" spans="8:12" x14ac:dyDescent="0.3">
      <c r="H347" s="200"/>
      <c r="I347" s="198"/>
      <c r="J347" s="198"/>
      <c r="K347" s="435"/>
      <c r="L347" s="435"/>
    </row>
    <row r="348" spans="8:12" x14ac:dyDescent="0.3">
      <c r="H348" s="200"/>
      <c r="I348" s="198"/>
      <c r="J348" s="198"/>
      <c r="K348" s="435"/>
      <c r="L348" s="435"/>
    </row>
    <row r="349" spans="8:12" x14ac:dyDescent="0.3">
      <c r="H349" s="200"/>
      <c r="I349" s="198"/>
      <c r="J349" s="198"/>
      <c r="K349" s="435"/>
      <c r="L349" s="435"/>
    </row>
    <row r="350" spans="8:12" x14ac:dyDescent="0.3">
      <c r="H350" s="200"/>
      <c r="I350" s="198"/>
      <c r="J350" s="198"/>
      <c r="K350" s="435"/>
      <c r="L350" s="435"/>
    </row>
    <row r="351" spans="8:12" x14ac:dyDescent="0.3">
      <c r="H351" s="200"/>
      <c r="I351" s="198"/>
      <c r="J351" s="198"/>
      <c r="K351" s="435"/>
      <c r="L351" s="435"/>
    </row>
    <row r="352" spans="8:12" x14ac:dyDescent="0.3">
      <c r="H352" s="200"/>
      <c r="I352" s="198"/>
      <c r="J352" s="198"/>
      <c r="K352" s="435"/>
      <c r="L352" s="435"/>
    </row>
    <row r="353" spans="8:12" x14ac:dyDescent="0.3">
      <c r="H353" s="200"/>
      <c r="I353" s="198"/>
      <c r="J353" s="198"/>
      <c r="K353" s="435"/>
      <c r="L353" s="435"/>
    </row>
    <row r="354" spans="8:12" x14ac:dyDescent="0.3">
      <c r="H354" s="200"/>
      <c r="I354" s="198"/>
      <c r="J354" s="198"/>
      <c r="K354" s="435"/>
      <c r="L354" s="435"/>
    </row>
    <row r="355" spans="8:12" x14ac:dyDescent="0.3">
      <c r="H355" s="200"/>
      <c r="I355" s="198"/>
      <c r="J355" s="198"/>
      <c r="K355" s="435"/>
      <c r="L355" s="435"/>
    </row>
    <row r="356" spans="8:12" x14ac:dyDescent="0.3">
      <c r="H356" s="200"/>
      <c r="I356" s="198"/>
      <c r="J356" s="198"/>
      <c r="K356" s="435"/>
      <c r="L356" s="435"/>
    </row>
    <row r="357" spans="8:12" x14ac:dyDescent="0.3">
      <c r="H357" s="200"/>
      <c r="I357" s="198"/>
      <c r="J357" s="198"/>
      <c r="K357" s="435"/>
      <c r="L357" s="435"/>
    </row>
    <row r="358" spans="8:12" x14ac:dyDescent="0.3">
      <c r="H358" s="200"/>
      <c r="I358" s="198"/>
      <c r="J358" s="198"/>
      <c r="K358" s="435"/>
      <c r="L358" s="435"/>
    </row>
    <row r="359" spans="8:12" x14ac:dyDescent="0.3">
      <c r="H359" s="200"/>
      <c r="I359" s="198"/>
      <c r="J359" s="198"/>
      <c r="K359" s="435"/>
      <c r="L359" s="435"/>
    </row>
    <row r="360" spans="8:12" x14ac:dyDescent="0.3">
      <c r="H360" s="200"/>
      <c r="I360" s="198"/>
      <c r="J360" s="198"/>
      <c r="K360" s="435"/>
      <c r="L360" s="435"/>
    </row>
    <row r="361" spans="8:12" x14ac:dyDescent="0.3">
      <c r="H361" s="200"/>
      <c r="I361" s="198"/>
      <c r="J361" s="198"/>
      <c r="K361" s="435"/>
      <c r="L361" s="435"/>
    </row>
    <row r="362" spans="8:12" x14ac:dyDescent="0.3">
      <c r="H362" s="200"/>
      <c r="I362" s="198"/>
      <c r="J362" s="198"/>
      <c r="K362" s="435"/>
      <c r="L362" s="435"/>
    </row>
    <row r="363" spans="8:12" x14ac:dyDescent="0.3">
      <c r="H363" s="200"/>
      <c r="I363" s="198"/>
      <c r="J363" s="198"/>
      <c r="K363" s="435"/>
      <c r="L363" s="435"/>
    </row>
    <row r="364" spans="8:12" x14ac:dyDescent="0.3">
      <c r="H364" s="200"/>
      <c r="I364" s="198"/>
      <c r="J364" s="198"/>
      <c r="K364" s="435"/>
      <c r="L364" s="435"/>
    </row>
    <row r="365" spans="8:12" x14ac:dyDescent="0.3">
      <c r="H365" s="200"/>
      <c r="I365" s="198"/>
      <c r="J365" s="198"/>
      <c r="K365" s="435"/>
      <c r="L365" s="435"/>
    </row>
    <row r="366" spans="8:12" x14ac:dyDescent="0.3">
      <c r="H366" s="200"/>
      <c r="I366" s="198"/>
      <c r="J366" s="198"/>
      <c r="K366" s="435"/>
      <c r="L366" s="435"/>
    </row>
    <row r="367" spans="8:12" x14ac:dyDescent="0.3">
      <c r="H367" s="200"/>
      <c r="I367" s="198"/>
      <c r="J367" s="198"/>
      <c r="K367" s="435"/>
      <c r="L367" s="435"/>
    </row>
    <row r="368" spans="8:12" x14ac:dyDescent="0.3">
      <c r="H368" s="200"/>
      <c r="I368" s="198"/>
      <c r="J368" s="198"/>
      <c r="K368" s="435"/>
      <c r="L368" s="435"/>
    </row>
    <row r="369" spans="8:12" x14ac:dyDescent="0.3">
      <c r="H369" s="200"/>
      <c r="I369" s="198"/>
      <c r="J369" s="198"/>
      <c r="K369" s="435"/>
      <c r="L369" s="435"/>
    </row>
    <row r="370" spans="8:12" x14ac:dyDescent="0.3">
      <c r="H370" s="200"/>
      <c r="I370" s="198"/>
      <c r="J370" s="198"/>
      <c r="K370" s="435"/>
      <c r="L370" s="435"/>
    </row>
    <row r="371" spans="8:12" x14ac:dyDescent="0.3">
      <c r="H371" s="200"/>
      <c r="I371" s="198"/>
      <c r="J371" s="198"/>
      <c r="K371" s="435"/>
      <c r="L371" s="435"/>
    </row>
    <row r="372" spans="8:12" x14ac:dyDescent="0.3">
      <c r="H372" s="200"/>
      <c r="I372" s="198"/>
      <c r="J372" s="198"/>
      <c r="K372" s="435"/>
      <c r="L372" s="435"/>
    </row>
    <row r="373" spans="8:12" x14ac:dyDescent="0.3">
      <c r="H373" s="200"/>
      <c r="I373" s="198"/>
      <c r="J373" s="198"/>
      <c r="K373" s="435"/>
      <c r="L373" s="435"/>
    </row>
    <row r="374" spans="8:12" x14ac:dyDescent="0.3">
      <c r="H374" s="200"/>
      <c r="I374" s="198"/>
      <c r="J374" s="198"/>
      <c r="K374" s="435"/>
      <c r="L374" s="435"/>
    </row>
    <row r="375" spans="8:12" x14ac:dyDescent="0.3">
      <c r="H375" s="200"/>
      <c r="I375" s="198"/>
      <c r="J375" s="198"/>
      <c r="K375" s="435"/>
      <c r="L375" s="435"/>
    </row>
    <row r="376" spans="8:12" x14ac:dyDescent="0.3">
      <c r="H376" s="200"/>
      <c r="I376" s="198"/>
      <c r="J376" s="198"/>
      <c r="K376" s="435"/>
      <c r="L376" s="435"/>
    </row>
    <row r="377" spans="8:12" x14ac:dyDescent="0.3">
      <c r="H377" s="200"/>
      <c r="I377" s="198"/>
      <c r="J377" s="198"/>
      <c r="K377" s="435"/>
      <c r="L377" s="435"/>
    </row>
    <row r="378" spans="8:12" x14ac:dyDescent="0.3">
      <c r="H378" s="200"/>
      <c r="I378" s="198"/>
      <c r="J378" s="198"/>
      <c r="K378" s="435"/>
      <c r="L378" s="435"/>
    </row>
    <row r="379" spans="8:12" x14ac:dyDescent="0.3">
      <c r="H379" s="200"/>
      <c r="I379" s="198"/>
      <c r="J379" s="198"/>
      <c r="K379" s="435"/>
      <c r="L379" s="435"/>
    </row>
    <row r="380" spans="8:12" x14ac:dyDescent="0.3">
      <c r="H380" s="200"/>
      <c r="I380" s="198"/>
      <c r="J380" s="198"/>
      <c r="K380" s="435"/>
      <c r="L380" s="435"/>
    </row>
    <row r="381" spans="8:12" x14ac:dyDescent="0.3">
      <c r="H381" s="200"/>
      <c r="I381" s="198"/>
      <c r="J381" s="198"/>
      <c r="K381" s="435"/>
      <c r="L381" s="435"/>
    </row>
    <row r="382" spans="8:12" x14ac:dyDescent="0.3">
      <c r="H382" s="200"/>
      <c r="I382" s="198"/>
      <c r="J382" s="198"/>
      <c r="K382" s="435"/>
      <c r="L382" s="435"/>
    </row>
    <row r="383" spans="8:12" x14ac:dyDescent="0.3">
      <c r="H383" s="200"/>
      <c r="I383" s="198"/>
      <c r="J383" s="198"/>
      <c r="K383" s="435"/>
      <c r="L383" s="435"/>
    </row>
    <row r="384" spans="8:12" x14ac:dyDescent="0.3">
      <c r="H384" s="200"/>
      <c r="I384" s="198"/>
      <c r="J384" s="198"/>
      <c r="K384" s="435"/>
      <c r="L384" s="435"/>
    </row>
    <row r="385" spans="8:12" x14ac:dyDescent="0.3">
      <c r="H385" s="200"/>
      <c r="I385" s="198"/>
      <c r="J385" s="198"/>
      <c r="K385" s="435"/>
      <c r="L385" s="435"/>
    </row>
    <row r="386" spans="8:12" x14ac:dyDescent="0.3">
      <c r="H386" s="200"/>
      <c r="I386" s="198"/>
      <c r="J386" s="198"/>
      <c r="K386" s="435"/>
      <c r="L386" s="435"/>
    </row>
    <row r="387" spans="8:12" x14ac:dyDescent="0.3">
      <c r="H387" s="200"/>
      <c r="I387" s="198"/>
      <c r="J387" s="198"/>
      <c r="K387" s="435"/>
      <c r="L387" s="435"/>
    </row>
    <row r="388" spans="8:12" x14ac:dyDescent="0.3">
      <c r="H388" s="200"/>
      <c r="I388" s="198"/>
      <c r="J388" s="198"/>
      <c r="K388" s="435"/>
      <c r="L388" s="435"/>
    </row>
    <row r="389" spans="8:12" x14ac:dyDescent="0.3">
      <c r="H389" s="200"/>
      <c r="I389" s="198"/>
      <c r="J389" s="198"/>
      <c r="K389" s="435"/>
      <c r="L389" s="435"/>
    </row>
    <row r="390" spans="8:12" x14ac:dyDescent="0.3">
      <c r="H390" s="200"/>
      <c r="I390" s="198"/>
      <c r="J390" s="198"/>
      <c r="K390" s="435"/>
      <c r="L390" s="435"/>
    </row>
    <row r="391" spans="8:12" x14ac:dyDescent="0.3">
      <c r="H391" s="200"/>
      <c r="I391" s="198"/>
      <c r="J391" s="198"/>
      <c r="K391" s="435"/>
      <c r="L391" s="435"/>
    </row>
    <row r="392" spans="8:12" x14ac:dyDescent="0.3">
      <c r="H392" s="200"/>
      <c r="I392" s="198"/>
      <c r="J392" s="198"/>
      <c r="K392" s="435"/>
      <c r="L392" s="435"/>
    </row>
    <row r="393" spans="8:12" x14ac:dyDescent="0.3">
      <c r="H393" s="200"/>
      <c r="I393" s="198"/>
      <c r="J393" s="198"/>
      <c r="K393" s="435"/>
      <c r="L393" s="435"/>
    </row>
    <row r="394" spans="8:12" x14ac:dyDescent="0.3">
      <c r="H394" s="200"/>
      <c r="I394" s="198"/>
      <c r="J394" s="198"/>
      <c r="K394" s="435"/>
      <c r="L394" s="435"/>
    </row>
    <row r="395" spans="8:12" x14ac:dyDescent="0.3">
      <c r="H395" s="200"/>
      <c r="I395" s="198"/>
      <c r="J395" s="198"/>
      <c r="K395" s="435"/>
      <c r="L395" s="435"/>
    </row>
    <row r="396" spans="8:12" x14ac:dyDescent="0.3">
      <c r="H396" s="200"/>
      <c r="I396" s="198"/>
      <c r="J396" s="198"/>
      <c r="K396" s="435"/>
      <c r="L396" s="435"/>
    </row>
    <row r="397" spans="8:12" x14ac:dyDescent="0.3">
      <c r="H397" s="200"/>
      <c r="I397" s="198"/>
      <c r="J397" s="198"/>
      <c r="K397" s="435"/>
      <c r="L397" s="435"/>
    </row>
    <row r="398" spans="8:12" x14ac:dyDescent="0.3">
      <c r="H398" s="200"/>
      <c r="I398" s="198"/>
      <c r="J398" s="198"/>
      <c r="K398" s="435"/>
      <c r="L398" s="435"/>
    </row>
    <row r="399" spans="8:12" x14ac:dyDescent="0.3">
      <c r="H399" s="200"/>
      <c r="I399" s="198"/>
      <c r="J399" s="198"/>
      <c r="K399" s="435"/>
      <c r="L399" s="435"/>
    </row>
    <row r="400" spans="8:12" x14ac:dyDescent="0.3">
      <c r="H400" s="200"/>
      <c r="I400" s="198"/>
      <c r="J400" s="198"/>
      <c r="K400" s="435"/>
      <c r="L400" s="435"/>
    </row>
    <row r="401" spans="8:12" x14ac:dyDescent="0.3">
      <c r="H401" s="200"/>
      <c r="I401" s="198"/>
      <c r="J401" s="198"/>
      <c r="K401" s="435"/>
      <c r="L401" s="435"/>
    </row>
    <row r="402" spans="8:12" x14ac:dyDescent="0.3">
      <c r="H402" s="200"/>
      <c r="I402" s="198"/>
      <c r="J402" s="198"/>
      <c r="K402" s="435"/>
      <c r="L402" s="435"/>
    </row>
    <row r="403" spans="8:12" x14ac:dyDescent="0.3">
      <c r="H403" s="200"/>
      <c r="I403" s="198"/>
      <c r="J403" s="198"/>
      <c r="K403" s="435"/>
      <c r="L403" s="435"/>
    </row>
    <row r="404" spans="8:12" x14ac:dyDescent="0.3">
      <c r="H404" s="200"/>
      <c r="I404" s="198"/>
      <c r="J404" s="198"/>
      <c r="K404" s="435"/>
      <c r="L404" s="435"/>
    </row>
    <row r="405" spans="8:12" x14ac:dyDescent="0.3">
      <c r="H405" s="200"/>
      <c r="I405" s="198"/>
      <c r="J405" s="198"/>
      <c r="K405" s="435"/>
      <c r="L405" s="435"/>
    </row>
    <row r="406" spans="8:12" x14ac:dyDescent="0.3">
      <c r="H406" s="200"/>
      <c r="I406" s="198"/>
      <c r="J406" s="198"/>
      <c r="K406" s="435"/>
      <c r="L406" s="435"/>
    </row>
    <row r="407" spans="8:12" x14ac:dyDescent="0.3">
      <c r="H407" s="200"/>
      <c r="I407" s="198"/>
      <c r="J407" s="198"/>
      <c r="K407" s="435"/>
      <c r="L407" s="435"/>
    </row>
    <row r="408" spans="8:12" x14ac:dyDescent="0.3">
      <c r="H408" s="200"/>
      <c r="I408" s="198"/>
      <c r="J408" s="198"/>
      <c r="K408" s="435"/>
      <c r="L408" s="435"/>
    </row>
    <row r="409" spans="8:12" x14ac:dyDescent="0.3">
      <c r="H409" s="200"/>
      <c r="I409" s="198"/>
      <c r="J409" s="198"/>
      <c r="K409" s="435"/>
      <c r="L409" s="435"/>
    </row>
    <row r="410" spans="8:12" x14ac:dyDescent="0.3">
      <c r="H410" s="200"/>
      <c r="I410" s="198"/>
      <c r="J410" s="198"/>
      <c r="K410" s="435"/>
      <c r="L410" s="435"/>
    </row>
    <row r="411" spans="8:12" x14ac:dyDescent="0.3">
      <c r="H411" s="200"/>
      <c r="I411" s="198"/>
      <c r="J411" s="198"/>
      <c r="K411" s="435"/>
      <c r="L411" s="435"/>
    </row>
    <row r="412" spans="8:12" x14ac:dyDescent="0.3">
      <c r="H412" s="200"/>
      <c r="I412" s="198"/>
      <c r="J412" s="198"/>
      <c r="K412" s="435"/>
      <c r="L412" s="435"/>
    </row>
    <row r="413" spans="8:12" x14ac:dyDescent="0.3">
      <c r="H413" s="200"/>
      <c r="I413" s="198"/>
      <c r="J413" s="198"/>
      <c r="K413" s="435"/>
      <c r="L413" s="435"/>
    </row>
    <row r="414" spans="8:12" x14ac:dyDescent="0.3">
      <c r="H414" s="200"/>
      <c r="I414" s="198"/>
      <c r="J414" s="198"/>
      <c r="K414" s="435"/>
      <c r="L414" s="435"/>
    </row>
    <row r="415" spans="8:12" x14ac:dyDescent="0.3">
      <c r="H415" s="200"/>
      <c r="I415" s="198"/>
      <c r="J415" s="198"/>
      <c r="K415" s="435"/>
      <c r="L415" s="435"/>
    </row>
    <row r="416" spans="8:12" x14ac:dyDescent="0.3">
      <c r="H416" s="200"/>
      <c r="I416" s="198"/>
      <c r="J416" s="198"/>
      <c r="K416" s="435"/>
      <c r="L416" s="435"/>
    </row>
    <row r="417" spans="8:12" x14ac:dyDescent="0.3">
      <c r="H417" s="200"/>
      <c r="I417" s="198"/>
      <c r="J417" s="198"/>
      <c r="K417" s="435"/>
      <c r="L417" s="435"/>
    </row>
    <row r="418" spans="8:12" x14ac:dyDescent="0.3">
      <c r="H418" s="200"/>
      <c r="I418" s="198"/>
      <c r="J418" s="198"/>
      <c r="K418" s="435"/>
      <c r="L418" s="435"/>
    </row>
    <row r="419" spans="8:12" x14ac:dyDescent="0.3">
      <c r="H419" s="200"/>
      <c r="I419" s="198"/>
      <c r="J419" s="198"/>
      <c r="K419" s="435"/>
      <c r="L419" s="435"/>
    </row>
    <row r="420" spans="8:12" x14ac:dyDescent="0.3">
      <c r="H420" s="200"/>
      <c r="I420" s="198"/>
      <c r="J420" s="198"/>
      <c r="K420" s="435"/>
      <c r="L420" s="435"/>
    </row>
    <row r="421" spans="8:12" x14ac:dyDescent="0.3">
      <c r="H421" s="200"/>
      <c r="I421" s="198"/>
      <c r="J421" s="198"/>
      <c r="K421" s="435"/>
      <c r="L421" s="435"/>
    </row>
    <row r="422" spans="8:12" x14ac:dyDescent="0.3">
      <c r="H422" s="200"/>
      <c r="I422" s="198"/>
      <c r="J422" s="198"/>
      <c r="K422" s="435"/>
      <c r="L422" s="435"/>
    </row>
    <row r="423" spans="8:12" x14ac:dyDescent="0.3">
      <c r="H423" s="200"/>
      <c r="I423" s="198"/>
      <c r="J423" s="198"/>
      <c r="K423" s="435"/>
      <c r="L423" s="435"/>
    </row>
    <row r="424" spans="8:12" x14ac:dyDescent="0.3">
      <c r="H424" s="200"/>
      <c r="I424" s="198"/>
      <c r="J424" s="198"/>
      <c r="K424" s="435"/>
      <c r="L424" s="435"/>
    </row>
    <row r="425" spans="8:12" x14ac:dyDescent="0.3">
      <c r="H425" s="200"/>
      <c r="I425" s="198"/>
      <c r="J425" s="198"/>
      <c r="K425" s="435"/>
      <c r="L425" s="435"/>
    </row>
    <row r="426" spans="8:12" x14ac:dyDescent="0.3">
      <c r="H426" s="200"/>
      <c r="I426" s="198"/>
      <c r="J426" s="198"/>
      <c r="K426" s="435"/>
      <c r="L426" s="435"/>
    </row>
    <row r="427" spans="8:12" x14ac:dyDescent="0.3">
      <c r="H427" s="200"/>
      <c r="I427" s="198"/>
      <c r="J427" s="198"/>
      <c r="K427" s="435"/>
      <c r="L427" s="435"/>
    </row>
    <row r="428" spans="8:12" x14ac:dyDescent="0.3">
      <c r="H428" s="200"/>
      <c r="I428" s="198"/>
      <c r="J428" s="198"/>
      <c r="K428" s="435"/>
      <c r="L428" s="435"/>
    </row>
    <row r="429" spans="8:12" x14ac:dyDescent="0.3">
      <c r="H429" s="200"/>
      <c r="I429" s="198"/>
      <c r="J429" s="198"/>
      <c r="K429" s="435"/>
      <c r="L429" s="435"/>
    </row>
    <row r="430" spans="8:12" x14ac:dyDescent="0.3">
      <c r="H430" s="200"/>
      <c r="I430" s="198"/>
      <c r="J430" s="198"/>
      <c r="K430" s="435"/>
      <c r="L430" s="435"/>
    </row>
    <row r="431" spans="8:12" x14ac:dyDescent="0.3">
      <c r="H431" s="200"/>
      <c r="I431" s="198"/>
      <c r="J431" s="198"/>
      <c r="K431" s="435"/>
      <c r="L431" s="435"/>
    </row>
    <row r="432" spans="8:12" x14ac:dyDescent="0.3">
      <c r="H432" s="200"/>
      <c r="I432" s="198"/>
      <c r="J432" s="198"/>
      <c r="K432" s="435"/>
      <c r="L432" s="435"/>
    </row>
    <row r="433" spans="8:12" x14ac:dyDescent="0.3">
      <c r="H433" s="200"/>
      <c r="I433" s="198"/>
      <c r="J433" s="198"/>
      <c r="K433" s="435"/>
      <c r="L433" s="435"/>
    </row>
    <row r="434" spans="8:12" x14ac:dyDescent="0.3">
      <c r="H434" s="200"/>
      <c r="I434" s="198"/>
      <c r="J434" s="198"/>
      <c r="K434" s="435"/>
      <c r="L434" s="435"/>
    </row>
    <row r="435" spans="8:12" x14ac:dyDescent="0.3">
      <c r="H435" s="200"/>
      <c r="I435" s="198"/>
      <c r="J435" s="198"/>
      <c r="K435" s="435"/>
      <c r="L435" s="435"/>
    </row>
    <row r="436" spans="8:12" x14ac:dyDescent="0.3">
      <c r="H436" s="200"/>
      <c r="I436" s="198"/>
      <c r="J436" s="198"/>
      <c r="K436" s="435"/>
      <c r="L436" s="435"/>
    </row>
    <row r="437" spans="8:12" x14ac:dyDescent="0.3">
      <c r="H437" s="200"/>
      <c r="I437" s="198"/>
      <c r="J437" s="198"/>
      <c r="K437" s="435"/>
      <c r="L437" s="435"/>
    </row>
    <row r="438" spans="8:12" x14ac:dyDescent="0.3">
      <c r="H438" s="200"/>
      <c r="I438" s="198"/>
      <c r="J438" s="198"/>
      <c r="K438" s="435"/>
      <c r="L438" s="435"/>
    </row>
    <row r="439" spans="8:12" x14ac:dyDescent="0.3">
      <c r="H439" s="200"/>
      <c r="I439" s="198"/>
      <c r="J439" s="198"/>
      <c r="K439" s="435"/>
      <c r="L439" s="435"/>
    </row>
    <row r="440" spans="8:12" x14ac:dyDescent="0.3">
      <c r="H440" s="200"/>
      <c r="I440" s="198"/>
      <c r="J440" s="198"/>
      <c r="K440" s="435"/>
      <c r="L440" s="435"/>
    </row>
    <row r="441" spans="8:12" x14ac:dyDescent="0.3">
      <c r="H441" s="200"/>
      <c r="I441" s="198"/>
      <c r="J441" s="198"/>
      <c r="K441" s="435"/>
      <c r="L441" s="435"/>
    </row>
    <row r="442" spans="8:12" x14ac:dyDescent="0.3">
      <c r="H442" s="200"/>
      <c r="I442" s="198"/>
      <c r="J442" s="198"/>
      <c r="K442" s="435"/>
      <c r="L442" s="435"/>
    </row>
    <row r="443" spans="8:12" x14ac:dyDescent="0.3">
      <c r="H443" s="200"/>
      <c r="I443" s="198"/>
      <c r="J443" s="198"/>
      <c r="K443" s="435"/>
      <c r="L443" s="435"/>
    </row>
    <row r="444" spans="8:12" x14ac:dyDescent="0.3">
      <c r="H444" s="200"/>
      <c r="I444" s="198"/>
      <c r="J444" s="198"/>
      <c r="K444" s="435"/>
      <c r="L444" s="435"/>
    </row>
    <row r="445" spans="8:12" x14ac:dyDescent="0.3">
      <c r="H445" s="200"/>
      <c r="I445" s="198"/>
      <c r="J445" s="198"/>
      <c r="K445" s="435"/>
      <c r="L445" s="435"/>
    </row>
    <row r="446" spans="8:12" x14ac:dyDescent="0.3">
      <c r="H446" s="200"/>
      <c r="I446" s="198"/>
      <c r="J446" s="198"/>
      <c r="K446" s="435"/>
      <c r="L446" s="435"/>
    </row>
    <row r="447" spans="8:12" x14ac:dyDescent="0.3">
      <c r="H447" s="200"/>
      <c r="I447" s="198"/>
      <c r="J447" s="198"/>
      <c r="K447" s="435"/>
      <c r="L447" s="435"/>
    </row>
    <row r="448" spans="8:12" x14ac:dyDescent="0.3">
      <c r="H448" s="200"/>
      <c r="I448" s="198"/>
      <c r="J448" s="198"/>
      <c r="K448" s="435"/>
      <c r="L448" s="435"/>
    </row>
    <row r="449" spans="8:12" x14ac:dyDescent="0.3">
      <c r="H449" s="200"/>
      <c r="I449" s="198"/>
      <c r="J449" s="198"/>
      <c r="K449" s="435"/>
      <c r="L449" s="435"/>
    </row>
    <row r="450" spans="8:12" x14ac:dyDescent="0.3">
      <c r="H450" s="200"/>
      <c r="I450" s="198"/>
      <c r="J450" s="198"/>
      <c r="K450" s="435"/>
      <c r="L450" s="435"/>
    </row>
    <row r="451" spans="8:12" x14ac:dyDescent="0.3">
      <c r="H451" s="200"/>
      <c r="I451" s="198"/>
      <c r="J451" s="198"/>
      <c r="K451" s="435"/>
      <c r="L451" s="435"/>
    </row>
    <row r="452" spans="8:12" x14ac:dyDescent="0.3">
      <c r="H452" s="200"/>
      <c r="I452" s="198"/>
      <c r="J452" s="198"/>
      <c r="K452" s="435"/>
      <c r="L452" s="435"/>
    </row>
    <row r="453" spans="8:12" x14ac:dyDescent="0.3">
      <c r="H453" s="200"/>
      <c r="I453" s="198"/>
      <c r="J453" s="198"/>
      <c r="K453" s="435"/>
      <c r="L453" s="435"/>
    </row>
    <row r="454" spans="8:12" x14ac:dyDescent="0.3">
      <c r="H454" s="200"/>
      <c r="I454" s="198"/>
      <c r="J454" s="198"/>
      <c r="K454" s="435"/>
      <c r="L454" s="435"/>
    </row>
    <row r="455" spans="8:12" x14ac:dyDescent="0.3">
      <c r="H455" s="200"/>
      <c r="I455" s="198"/>
      <c r="J455" s="198"/>
      <c r="K455" s="435"/>
      <c r="L455" s="435"/>
    </row>
    <row r="456" spans="8:12" x14ac:dyDescent="0.3">
      <c r="H456" s="200"/>
      <c r="I456" s="198"/>
      <c r="J456" s="198"/>
      <c r="K456" s="435"/>
      <c r="L456" s="435"/>
    </row>
    <row r="457" spans="8:12" x14ac:dyDescent="0.3">
      <c r="H457" s="200"/>
      <c r="I457" s="198"/>
      <c r="J457" s="198"/>
      <c r="K457" s="435"/>
      <c r="L457" s="435"/>
    </row>
    <row r="458" spans="8:12" x14ac:dyDescent="0.3">
      <c r="H458" s="200"/>
      <c r="I458" s="198"/>
      <c r="J458" s="198"/>
      <c r="K458" s="435"/>
      <c r="L458" s="435"/>
    </row>
    <row r="459" spans="8:12" x14ac:dyDescent="0.3">
      <c r="H459" s="200"/>
      <c r="I459" s="198"/>
      <c r="J459" s="198"/>
      <c r="K459" s="435"/>
      <c r="L459" s="435"/>
    </row>
    <row r="460" spans="8:12" x14ac:dyDescent="0.3">
      <c r="H460" s="200"/>
      <c r="I460" s="198"/>
      <c r="J460" s="198"/>
      <c r="K460" s="435"/>
      <c r="L460" s="435"/>
    </row>
    <row r="461" spans="8:12" x14ac:dyDescent="0.3">
      <c r="H461" s="200"/>
      <c r="I461" s="198"/>
      <c r="J461" s="198"/>
      <c r="K461" s="435"/>
      <c r="L461" s="435"/>
    </row>
    <row r="462" spans="8:12" x14ac:dyDescent="0.3">
      <c r="H462" s="200"/>
      <c r="I462" s="198"/>
      <c r="J462" s="198"/>
      <c r="K462" s="435"/>
      <c r="L462" s="435"/>
    </row>
    <row r="463" spans="8:12" x14ac:dyDescent="0.3">
      <c r="H463" s="200"/>
      <c r="I463" s="198"/>
      <c r="J463" s="198"/>
      <c r="K463" s="435"/>
      <c r="L463" s="435"/>
    </row>
    <row r="464" spans="8:12" x14ac:dyDescent="0.3">
      <c r="H464" s="200"/>
      <c r="I464" s="198"/>
      <c r="J464" s="198"/>
      <c r="K464" s="435"/>
      <c r="L464" s="435"/>
    </row>
    <row r="465" spans="8:12" x14ac:dyDescent="0.3">
      <c r="H465" s="200"/>
      <c r="I465" s="198"/>
      <c r="J465" s="198"/>
      <c r="K465" s="435"/>
      <c r="L465" s="435"/>
    </row>
    <row r="466" spans="8:12" x14ac:dyDescent="0.3">
      <c r="H466" s="200"/>
      <c r="I466" s="198"/>
      <c r="J466" s="198"/>
      <c r="K466" s="435"/>
      <c r="L466" s="435"/>
    </row>
    <row r="467" spans="8:12" x14ac:dyDescent="0.3">
      <c r="H467" s="200"/>
      <c r="I467" s="198"/>
      <c r="J467" s="198"/>
      <c r="K467" s="435"/>
      <c r="L467" s="435"/>
    </row>
    <row r="468" spans="8:12" x14ac:dyDescent="0.3">
      <c r="H468" s="200"/>
      <c r="I468" s="198"/>
      <c r="J468" s="198"/>
      <c r="K468" s="435"/>
      <c r="L468" s="435"/>
    </row>
    <row r="469" spans="8:12" x14ac:dyDescent="0.3">
      <c r="H469" s="200"/>
      <c r="I469" s="198"/>
      <c r="J469" s="198"/>
      <c r="K469" s="435"/>
      <c r="L469" s="435"/>
    </row>
    <row r="470" spans="8:12" x14ac:dyDescent="0.3">
      <c r="H470" s="200"/>
      <c r="I470" s="198"/>
      <c r="J470" s="198"/>
      <c r="K470" s="435"/>
      <c r="L470" s="435"/>
    </row>
    <row r="471" spans="8:12" x14ac:dyDescent="0.3">
      <c r="H471" s="200"/>
      <c r="I471" s="198"/>
      <c r="J471" s="198"/>
      <c r="K471" s="435"/>
      <c r="L471" s="435"/>
    </row>
    <row r="472" spans="8:12" x14ac:dyDescent="0.3">
      <c r="H472" s="200"/>
      <c r="I472" s="198"/>
      <c r="J472" s="198"/>
      <c r="K472" s="435"/>
      <c r="L472" s="435"/>
    </row>
    <row r="473" spans="8:12" x14ac:dyDescent="0.3">
      <c r="H473" s="200"/>
      <c r="I473" s="198"/>
      <c r="J473" s="198"/>
      <c r="K473" s="435"/>
      <c r="L473" s="435"/>
    </row>
    <row r="474" spans="8:12" x14ac:dyDescent="0.3">
      <c r="H474" s="200"/>
      <c r="I474" s="198"/>
      <c r="J474" s="198"/>
      <c r="K474" s="435"/>
      <c r="L474" s="435"/>
    </row>
    <row r="475" spans="8:12" x14ac:dyDescent="0.3">
      <c r="H475" s="200"/>
      <c r="I475" s="198"/>
      <c r="J475" s="198"/>
      <c r="K475" s="435"/>
      <c r="L475" s="435"/>
    </row>
    <row r="476" spans="8:12" x14ac:dyDescent="0.3">
      <c r="H476" s="200"/>
      <c r="I476" s="198"/>
      <c r="J476" s="198"/>
      <c r="K476" s="435"/>
      <c r="L476" s="435"/>
    </row>
    <row r="477" spans="8:12" x14ac:dyDescent="0.3">
      <c r="H477" s="200"/>
      <c r="I477" s="198"/>
      <c r="J477" s="198"/>
      <c r="K477" s="435"/>
      <c r="L477" s="435"/>
    </row>
    <row r="478" spans="8:12" x14ac:dyDescent="0.3">
      <c r="H478" s="200"/>
      <c r="I478" s="198"/>
      <c r="J478" s="198"/>
      <c r="K478" s="435"/>
      <c r="L478" s="435"/>
    </row>
    <row r="479" spans="8:12" x14ac:dyDescent="0.3">
      <c r="H479" s="200"/>
      <c r="I479" s="198"/>
      <c r="J479" s="198"/>
      <c r="K479" s="435"/>
      <c r="L479" s="435"/>
    </row>
    <row r="480" spans="8:12" x14ac:dyDescent="0.3">
      <c r="H480" s="200"/>
      <c r="I480" s="198"/>
      <c r="J480" s="198"/>
      <c r="K480" s="435"/>
      <c r="L480" s="435"/>
    </row>
    <row r="481" spans="8:12" x14ac:dyDescent="0.3">
      <c r="H481" s="200"/>
      <c r="I481" s="198"/>
      <c r="J481" s="198"/>
      <c r="K481" s="435"/>
      <c r="L481" s="435"/>
    </row>
    <row r="482" spans="8:12" x14ac:dyDescent="0.3">
      <c r="H482" s="200"/>
      <c r="I482" s="198"/>
      <c r="J482" s="198"/>
      <c r="K482" s="435"/>
      <c r="L482" s="435"/>
    </row>
    <row r="483" spans="8:12" ht="10.199999999999999" customHeight="1" x14ac:dyDescent="0.3">
      <c r="H483" s="200"/>
      <c r="I483" s="198"/>
      <c r="J483" s="198"/>
      <c r="K483" s="435"/>
      <c r="L483" s="435"/>
    </row>
    <row r="484" spans="8:12" ht="7.2" customHeight="1" x14ac:dyDescent="0.3">
      <c r="H484" s="200"/>
      <c r="I484" s="198"/>
      <c r="J484" s="198"/>
      <c r="K484" s="435"/>
      <c r="L484" s="435"/>
    </row>
    <row r="485" spans="8:12" ht="7.2" customHeight="1" x14ac:dyDescent="0.3">
      <c r="H485" s="200"/>
      <c r="I485" s="198"/>
      <c r="J485" s="198"/>
      <c r="K485" s="435"/>
      <c r="L485" s="435"/>
    </row>
    <row r="486" spans="8:12" x14ac:dyDescent="0.3">
      <c r="H486" s="200"/>
      <c r="I486" s="198"/>
      <c r="J486" s="198"/>
      <c r="K486" s="435"/>
      <c r="L486" s="435"/>
    </row>
    <row r="487" spans="8:12" x14ac:dyDescent="0.3">
      <c r="H487" s="200"/>
      <c r="I487" s="198"/>
      <c r="J487" s="198"/>
      <c r="K487" s="435"/>
      <c r="L487" s="435"/>
    </row>
    <row r="488" spans="8:12" x14ac:dyDescent="0.3">
      <c r="H488" s="200"/>
      <c r="I488" s="198"/>
      <c r="J488" s="198"/>
      <c r="K488" s="435"/>
      <c r="L488" s="435"/>
    </row>
    <row r="489" spans="8:12" x14ac:dyDescent="0.3">
      <c r="H489" s="200"/>
      <c r="I489" s="198"/>
      <c r="J489" s="198"/>
      <c r="K489" s="435"/>
      <c r="L489" s="435"/>
    </row>
    <row r="490" spans="8:12" x14ac:dyDescent="0.3">
      <c r="H490" s="200"/>
      <c r="I490" s="198"/>
      <c r="J490" s="198"/>
      <c r="K490" s="435"/>
      <c r="L490" s="435"/>
    </row>
    <row r="491" spans="8:12" x14ac:dyDescent="0.3">
      <c r="H491" s="200"/>
      <c r="I491" s="198"/>
      <c r="J491" s="198"/>
      <c r="K491" s="435"/>
      <c r="L491" s="435"/>
    </row>
    <row r="492" spans="8:12" x14ac:dyDescent="0.3">
      <c r="H492" s="200"/>
      <c r="I492" s="198"/>
      <c r="J492" s="198"/>
      <c r="K492" s="435"/>
      <c r="L492" s="435"/>
    </row>
    <row r="493" spans="8:12" x14ac:dyDescent="0.3">
      <c r="H493" s="200"/>
      <c r="I493" s="198"/>
      <c r="J493" s="198"/>
      <c r="K493" s="435"/>
      <c r="L493" s="435"/>
    </row>
    <row r="494" spans="8:12" x14ac:dyDescent="0.3">
      <c r="H494" s="200"/>
      <c r="I494" s="198"/>
      <c r="J494" s="198"/>
      <c r="K494" s="435"/>
      <c r="L494" s="435"/>
    </row>
    <row r="495" spans="8:12" x14ac:dyDescent="0.3">
      <c r="H495" s="200"/>
      <c r="I495" s="198"/>
      <c r="J495" s="198"/>
      <c r="K495" s="435"/>
      <c r="L495" s="435"/>
    </row>
    <row r="496" spans="8:12" x14ac:dyDescent="0.3">
      <c r="H496" s="200"/>
      <c r="I496" s="198"/>
      <c r="J496" s="198"/>
      <c r="K496" s="435"/>
      <c r="L496" s="435"/>
    </row>
    <row r="497" spans="8:12" x14ac:dyDescent="0.3">
      <c r="H497" s="200"/>
      <c r="I497" s="198"/>
      <c r="J497" s="198"/>
      <c r="K497" s="435"/>
      <c r="L497" s="435"/>
    </row>
    <row r="498" spans="8:12" x14ac:dyDescent="0.3">
      <c r="H498" s="200"/>
      <c r="I498" s="198"/>
      <c r="J498" s="198"/>
      <c r="K498" s="435"/>
      <c r="L498" s="435"/>
    </row>
    <row r="499" spans="8:12" x14ac:dyDescent="0.3">
      <c r="H499" s="200"/>
      <c r="I499" s="198"/>
      <c r="J499" s="198"/>
      <c r="K499" s="435"/>
      <c r="L499" s="435"/>
    </row>
    <row r="500" spans="8:12" x14ac:dyDescent="0.3">
      <c r="H500" s="200"/>
      <c r="I500" s="198"/>
      <c r="J500" s="198"/>
      <c r="K500" s="435"/>
      <c r="L500" s="435"/>
    </row>
    <row r="501" spans="8:12" x14ac:dyDescent="0.3">
      <c r="H501" s="200"/>
      <c r="I501" s="198"/>
      <c r="J501" s="198"/>
      <c r="K501" s="435"/>
      <c r="L501" s="435"/>
    </row>
    <row r="502" spans="8:12" x14ac:dyDescent="0.3">
      <c r="H502" s="200"/>
      <c r="I502" s="198"/>
      <c r="J502" s="198"/>
      <c r="K502" s="435"/>
      <c r="L502" s="435"/>
    </row>
    <row r="503" spans="8:12" x14ac:dyDescent="0.3">
      <c r="H503" s="200"/>
      <c r="I503" s="198"/>
      <c r="J503" s="198"/>
      <c r="K503" s="435"/>
      <c r="L503" s="435"/>
    </row>
    <row r="504" spans="8:12" x14ac:dyDescent="0.3">
      <c r="H504" s="200"/>
      <c r="I504" s="198"/>
      <c r="J504" s="198"/>
      <c r="K504" s="435"/>
      <c r="L504" s="435"/>
    </row>
    <row r="505" spans="8:12" x14ac:dyDescent="0.3">
      <c r="H505" s="200"/>
      <c r="I505" s="198"/>
      <c r="J505" s="198"/>
      <c r="K505" s="435"/>
      <c r="L505" s="435"/>
    </row>
    <row r="506" spans="8:12" x14ac:dyDescent="0.3">
      <c r="H506" s="200"/>
      <c r="I506" s="198"/>
      <c r="J506" s="198"/>
      <c r="K506" s="435"/>
      <c r="L506" s="435"/>
    </row>
    <row r="507" spans="8:12" x14ac:dyDescent="0.3">
      <c r="H507" s="200"/>
      <c r="I507" s="198"/>
      <c r="J507" s="198"/>
      <c r="K507" s="435"/>
      <c r="L507" s="435"/>
    </row>
    <row r="508" spans="8:12" x14ac:dyDescent="0.3">
      <c r="H508" s="200"/>
      <c r="I508" s="198"/>
      <c r="J508" s="198"/>
      <c r="K508" s="435"/>
      <c r="L508" s="435"/>
    </row>
    <row r="509" spans="8:12" x14ac:dyDescent="0.3">
      <c r="H509" s="200"/>
      <c r="I509" s="198"/>
      <c r="J509" s="198"/>
      <c r="K509" s="435"/>
      <c r="L509" s="435"/>
    </row>
    <row r="510" spans="8:12" x14ac:dyDescent="0.3">
      <c r="H510" s="200"/>
      <c r="I510" s="198"/>
      <c r="J510" s="198"/>
      <c r="K510" s="435"/>
      <c r="L510" s="435"/>
    </row>
    <row r="511" spans="8:12" x14ac:dyDescent="0.3">
      <c r="H511" s="200"/>
      <c r="I511" s="198"/>
      <c r="J511" s="198"/>
      <c r="K511" s="435"/>
      <c r="L511" s="435"/>
    </row>
    <row r="512" spans="8:12" x14ac:dyDescent="0.3">
      <c r="H512" s="200"/>
      <c r="I512" s="198"/>
      <c r="J512" s="198"/>
      <c r="K512" s="435"/>
      <c r="L512" s="435"/>
    </row>
    <row r="513" spans="8:12" x14ac:dyDescent="0.3">
      <c r="H513" s="200"/>
      <c r="I513" s="198"/>
      <c r="J513" s="198"/>
      <c r="K513" s="435"/>
      <c r="L513" s="435"/>
    </row>
    <row r="514" spans="8:12" x14ac:dyDescent="0.3">
      <c r="H514" s="200"/>
      <c r="I514" s="198"/>
      <c r="J514" s="198"/>
      <c r="K514" s="435"/>
      <c r="L514" s="435"/>
    </row>
    <row r="515" spans="8:12" x14ac:dyDescent="0.3">
      <c r="H515" s="200"/>
      <c r="I515" s="198"/>
      <c r="J515" s="198"/>
      <c r="K515" s="435"/>
      <c r="L515" s="435"/>
    </row>
    <row r="516" spans="8:12" x14ac:dyDescent="0.3">
      <c r="H516" s="200"/>
      <c r="I516" s="198"/>
      <c r="J516" s="198"/>
      <c r="K516" s="435"/>
      <c r="L516" s="435"/>
    </row>
    <row r="517" spans="8:12" x14ac:dyDescent="0.3">
      <c r="H517" s="200"/>
      <c r="I517" s="198"/>
      <c r="J517" s="198"/>
      <c r="K517" s="435"/>
      <c r="L517" s="435"/>
    </row>
    <row r="518" spans="8:12" x14ac:dyDescent="0.3">
      <c r="H518" s="200"/>
      <c r="I518" s="198"/>
      <c r="J518" s="198"/>
      <c r="K518" s="435"/>
      <c r="L518" s="435"/>
    </row>
    <row r="519" spans="8:12" x14ac:dyDescent="0.3">
      <c r="H519" s="200"/>
      <c r="I519" s="198"/>
      <c r="J519" s="198"/>
      <c r="K519" s="435"/>
      <c r="L519" s="435"/>
    </row>
    <row r="520" spans="8:12" x14ac:dyDescent="0.3">
      <c r="H520" s="200"/>
      <c r="I520" s="198"/>
      <c r="J520" s="198"/>
      <c r="K520" s="435"/>
      <c r="L520" s="435"/>
    </row>
    <row r="521" spans="8:12" x14ac:dyDescent="0.3">
      <c r="H521" s="200"/>
      <c r="I521" s="198"/>
      <c r="J521" s="198"/>
      <c r="K521" s="435"/>
      <c r="L521" s="435"/>
    </row>
    <row r="522" spans="8:12" x14ac:dyDescent="0.3">
      <c r="H522" s="200"/>
      <c r="I522" s="198"/>
      <c r="J522" s="198"/>
      <c r="K522" s="435"/>
      <c r="L522" s="435"/>
    </row>
    <row r="523" spans="8:12" x14ac:dyDescent="0.3">
      <c r="H523" s="200"/>
      <c r="I523" s="198"/>
      <c r="J523" s="198"/>
      <c r="K523" s="435"/>
      <c r="L523" s="435"/>
    </row>
    <row r="524" spans="8:12" x14ac:dyDescent="0.3">
      <c r="H524" s="200"/>
      <c r="I524" s="198"/>
      <c r="J524" s="198"/>
      <c r="K524" s="435"/>
      <c r="L524" s="435"/>
    </row>
    <row r="525" spans="8:12" x14ac:dyDescent="0.3">
      <c r="H525" s="200"/>
      <c r="I525" s="198"/>
      <c r="J525" s="198"/>
      <c r="K525" s="435"/>
      <c r="L525" s="435"/>
    </row>
    <row r="526" spans="8:12" x14ac:dyDescent="0.3">
      <c r="H526" s="200"/>
      <c r="I526" s="198"/>
      <c r="J526" s="198"/>
      <c r="K526" s="435"/>
      <c r="L526" s="435"/>
    </row>
    <row r="527" spans="8:12" x14ac:dyDescent="0.3">
      <c r="H527" s="200"/>
      <c r="I527" s="198"/>
      <c r="J527" s="198"/>
      <c r="K527" s="435"/>
      <c r="L527" s="435"/>
    </row>
    <row r="528" spans="8:12" x14ac:dyDescent="0.3">
      <c r="H528" s="200"/>
      <c r="I528" s="198"/>
      <c r="J528" s="198"/>
      <c r="K528" s="435"/>
      <c r="L528" s="435"/>
    </row>
    <row r="529" spans="8:12" x14ac:dyDescent="0.3">
      <c r="H529" s="200"/>
      <c r="I529" s="198"/>
      <c r="J529" s="198"/>
      <c r="K529" s="435"/>
      <c r="L529" s="435"/>
    </row>
    <row r="530" spans="8:12" x14ac:dyDescent="0.3">
      <c r="H530" s="200"/>
      <c r="I530" s="198"/>
      <c r="J530" s="198"/>
      <c r="K530" s="435"/>
      <c r="L530" s="435"/>
    </row>
    <row r="531" spans="8:12" x14ac:dyDescent="0.3">
      <c r="H531" s="200"/>
      <c r="I531" s="198"/>
      <c r="J531" s="198"/>
      <c r="K531" s="435"/>
      <c r="L531" s="435"/>
    </row>
    <row r="532" spans="8:12" x14ac:dyDescent="0.3">
      <c r="H532" s="200"/>
      <c r="I532" s="198"/>
      <c r="J532" s="198"/>
      <c r="K532" s="435"/>
      <c r="L532" s="435"/>
    </row>
    <row r="533" spans="8:12" x14ac:dyDescent="0.3">
      <c r="H533" s="200"/>
      <c r="I533" s="198"/>
      <c r="J533" s="198"/>
      <c r="K533" s="435"/>
      <c r="L533" s="435"/>
    </row>
    <row r="534" spans="8:12" x14ac:dyDescent="0.3">
      <c r="H534" s="200"/>
      <c r="I534" s="198"/>
      <c r="J534" s="198"/>
      <c r="K534" s="435"/>
      <c r="L534" s="435"/>
    </row>
    <row r="535" spans="8:12" x14ac:dyDescent="0.3">
      <c r="H535" s="200"/>
      <c r="I535" s="198"/>
      <c r="J535" s="198"/>
      <c r="K535" s="435"/>
      <c r="L535" s="435"/>
    </row>
    <row r="536" spans="8:12" x14ac:dyDescent="0.3">
      <c r="H536" s="200"/>
      <c r="I536" s="198"/>
      <c r="J536" s="198"/>
      <c r="K536" s="435"/>
      <c r="L536" s="435"/>
    </row>
    <row r="537" spans="8:12" x14ac:dyDescent="0.3">
      <c r="H537" s="200"/>
      <c r="I537" s="198"/>
      <c r="J537" s="198"/>
      <c r="K537" s="435"/>
      <c r="L537" s="435"/>
    </row>
    <row r="538" spans="8:12" x14ac:dyDescent="0.3">
      <c r="H538" s="200"/>
      <c r="I538" s="198"/>
      <c r="J538" s="198"/>
      <c r="K538" s="435"/>
      <c r="L538" s="435"/>
    </row>
    <row r="539" spans="8:12" x14ac:dyDescent="0.3">
      <c r="H539" s="200"/>
      <c r="I539" s="198"/>
      <c r="J539" s="198"/>
      <c r="K539" s="435"/>
      <c r="L539" s="435"/>
    </row>
    <row r="540" spans="8:12" x14ac:dyDescent="0.3">
      <c r="H540" s="200"/>
      <c r="I540" s="198"/>
      <c r="J540" s="198"/>
      <c r="K540" s="435"/>
      <c r="L540" s="435"/>
    </row>
    <row r="541" spans="8:12" x14ac:dyDescent="0.3">
      <c r="H541" s="200"/>
      <c r="I541" s="198"/>
      <c r="J541" s="198"/>
      <c r="K541" s="435"/>
      <c r="L541" s="435"/>
    </row>
    <row r="542" spans="8:12" x14ac:dyDescent="0.3">
      <c r="H542" s="200"/>
      <c r="I542" s="198"/>
      <c r="J542" s="198"/>
      <c r="K542" s="435"/>
      <c r="L542" s="435"/>
    </row>
    <row r="543" spans="8:12" x14ac:dyDescent="0.3">
      <c r="H543" s="200"/>
      <c r="I543" s="198"/>
      <c r="J543" s="198"/>
      <c r="K543" s="435"/>
      <c r="L543" s="435"/>
    </row>
    <row r="544" spans="8:12" x14ac:dyDescent="0.3">
      <c r="H544" s="200"/>
      <c r="I544" s="198"/>
      <c r="J544" s="198"/>
      <c r="K544" s="435"/>
      <c r="L544" s="435"/>
    </row>
    <row r="545" spans="8:12" x14ac:dyDescent="0.3">
      <c r="H545" s="200"/>
      <c r="I545" s="198"/>
      <c r="J545" s="198"/>
      <c r="K545" s="435"/>
      <c r="L545" s="435"/>
    </row>
    <row r="546" spans="8:12" x14ac:dyDescent="0.3">
      <c r="H546" s="200"/>
      <c r="I546" s="198"/>
      <c r="J546" s="198"/>
      <c r="K546" s="435"/>
      <c r="L546" s="435"/>
    </row>
    <row r="547" spans="8:12" x14ac:dyDescent="0.3">
      <c r="H547" s="200"/>
      <c r="I547" s="198"/>
      <c r="J547" s="198"/>
      <c r="K547" s="435"/>
      <c r="L547" s="435"/>
    </row>
    <row r="548" spans="8:12" x14ac:dyDescent="0.3">
      <c r="H548" s="200"/>
      <c r="I548" s="198"/>
      <c r="J548" s="198"/>
      <c r="K548" s="435"/>
      <c r="L548" s="435"/>
    </row>
    <row r="549" spans="8:12" x14ac:dyDescent="0.3">
      <c r="H549" s="200"/>
      <c r="I549" s="198"/>
      <c r="J549" s="198"/>
      <c r="K549" s="435"/>
      <c r="L549" s="435"/>
    </row>
    <row r="550" spans="8:12" x14ac:dyDescent="0.3">
      <c r="H550" s="200"/>
      <c r="I550" s="198"/>
      <c r="J550" s="198"/>
      <c r="K550" s="435"/>
      <c r="L550" s="435"/>
    </row>
    <row r="551" spans="8:12" x14ac:dyDescent="0.3">
      <c r="H551" s="200"/>
      <c r="I551" s="198"/>
      <c r="J551" s="198"/>
      <c r="K551" s="435"/>
      <c r="L551" s="435"/>
    </row>
    <row r="552" spans="8:12" x14ac:dyDescent="0.3">
      <c r="H552" s="200"/>
      <c r="I552" s="198"/>
      <c r="J552" s="198"/>
      <c r="K552" s="435"/>
      <c r="L552" s="435"/>
    </row>
    <row r="553" spans="8:12" x14ac:dyDescent="0.3">
      <c r="H553" s="200"/>
      <c r="I553" s="198"/>
      <c r="J553" s="198"/>
      <c r="K553" s="435"/>
      <c r="L553" s="435"/>
    </row>
    <row r="554" spans="8:12" x14ac:dyDescent="0.3">
      <c r="H554" s="200"/>
      <c r="I554" s="198"/>
      <c r="J554" s="198"/>
      <c r="K554" s="435"/>
      <c r="L554" s="435"/>
    </row>
    <row r="555" spans="8:12" x14ac:dyDescent="0.3">
      <c r="H555" s="200"/>
      <c r="I555" s="198"/>
      <c r="J555" s="198"/>
      <c r="K555" s="435"/>
      <c r="L555" s="435"/>
    </row>
    <row r="556" spans="8:12" x14ac:dyDescent="0.3">
      <c r="H556" s="200"/>
      <c r="I556" s="198"/>
      <c r="J556" s="198"/>
      <c r="K556" s="435"/>
      <c r="L556" s="435"/>
    </row>
    <row r="557" spans="8:12" x14ac:dyDescent="0.3">
      <c r="H557" s="200"/>
      <c r="I557" s="198"/>
      <c r="J557" s="198"/>
      <c r="K557" s="435"/>
      <c r="L557" s="435"/>
    </row>
    <row r="558" spans="8:12" x14ac:dyDescent="0.3">
      <c r="H558" s="200"/>
      <c r="I558" s="198"/>
      <c r="J558" s="198"/>
      <c r="K558" s="435"/>
      <c r="L558" s="435"/>
    </row>
    <row r="559" spans="8:12" x14ac:dyDescent="0.3">
      <c r="H559" s="200"/>
      <c r="I559" s="198"/>
      <c r="J559" s="198"/>
      <c r="K559" s="435"/>
      <c r="L559" s="435"/>
    </row>
    <row r="560" spans="8:12" x14ac:dyDescent="0.3">
      <c r="H560" s="200"/>
      <c r="I560" s="198"/>
      <c r="J560" s="198"/>
      <c r="K560" s="435"/>
      <c r="L560" s="435"/>
    </row>
    <row r="561" spans="8:12" x14ac:dyDescent="0.3">
      <c r="H561" s="200"/>
      <c r="I561" s="198"/>
      <c r="J561" s="198"/>
      <c r="K561" s="435"/>
      <c r="L561" s="435"/>
    </row>
    <row r="562" spans="8:12" x14ac:dyDescent="0.3">
      <c r="H562" s="200"/>
      <c r="I562" s="198"/>
      <c r="J562" s="198"/>
      <c r="K562" s="435"/>
      <c r="L562" s="435"/>
    </row>
    <row r="563" spans="8:12" x14ac:dyDescent="0.3">
      <c r="H563" s="200"/>
      <c r="I563" s="198"/>
      <c r="J563" s="198"/>
      <c r="K563" s="435"/>
      <c r="L563" s="435"/>
    </row>
    <row r="564" spans="8:12" x14ac:dyDescent="0.3">
      <c r="H564" s="200"/>
      <c r="I564" s="198"/>
      <c r="J564" s="198"/>
      <c r="K564" s="435"/>
      <c r="L564" s="435"/>
    </row>
    <row r="565" spans="8:12" x14ac:dyDescent="0.3">
      <c r="H565" s="200"/>
      <c r="I565" s="198"/>
      <c r="J565" s="198"/>
      <c r="K565" s="435"/>
      <c r="L565" s="435"/>
    </row>
    <row r="566" spans="8:12" x14ac:dyDescent="0.3">
      <c r="H566" s="200"/>
      <c r="I566" s="198"/>
      <c r="J566" s="198"/>
      <c r="K566" s="435"/>
      <c r="L566" s="435"/>
    </row>
    <row r="567" spans="8:12" x14ac:dyDescent="0.3">
      <c r="H567" s="200"/>
      <c r="I567" s="198"/>
      <c r="J567" s="198"/>
      <c r="K567" s="435"/>
      <c r="L567" s="435"/>
    </row>
    <row r="568" spans="8:12" x14ac:dyDescent="0.3">
      <c r="H568" s="200"/>
      <c r="I568" s="198"/>
      <c r="J568" s="198"/>
      <c r="K568" s="435"/>
      <c r="L568" s="435"/>
    </row>
    <row r="569" spans="8:12" x14ac:dyDescent="0.3">
      <c r="H569" s="200"/>
      <c r="I569" s="198"/>
      <c r="J569" s="198"/>
      <c r="K569" s="435"/>
      <c r="L569" s="435"/>
    </row>
    <row r="570" spans="8:12" x14ac:dyDescent="0.3">
      <c r="H570" s="200"/>
      <c r="I570" s="198"/>
      <c r="J570" s="198"/>
      <c r="K570" s="435"/>
      <c r="L570" s="435"/>
    </row>
    <row r="571" spans="8:12" x14ac:dyDescent="0.3">
      <c r="H571" s="200"/>
      <c r="I571" s="198"/>
      <c r="J571" s="198"/>
      <c r="K571" s="435"/>
      <c r="L571" s="435"/>
    </row>
    <row r="572" spans="8:12" x14ac:dyDescent="0.3">
      <c r="H572" s="200"/>
      <c r="I572" s="198"/>
      <c r="J572" s="198"/>
      <c r="K572" s="435"/>
      <c r="L572" s="435"/>
    </row>
    <row r="573" spans="8:12" x14ac:dyDescent="0.3">
      <c r="H573" s="200"/>
      <c r="I573" s="198"/>
      <c r="J573" s="198"/>
      <c r="K573" s="435"/>
      <c r="L573" s="435"/>
    </row>
    <row r="574" spans="8:12" x14ac:dyDescent="0.3">
      <c r="H574" s="200"/>
      <c r="I574" s="198"/>
      <c r="J574" s="198"/>
      <c r="K574" s="435"/>
      <c r="L574" s="435"/>
    </row>
    <row r="575" spans="8:12" x14ac:dyDescent="0.3">
      <c r="H575" s="200"/>
      <c r="I575" s="198"/>
      <c r="J575" s="198"/>
      <c r="K575" s="435"/>
      <c r="L575" s="435"/>
    </row>
    <row r="576" spans="8:12" x14ac:dyDescent="0.3">
      <c r="H576" s="200"/>
      <c r="I576" s="198"/>
      <c r="J576" s="198"/>
      <c r="K576" s="435"/>
      <c r="L576" s="435"/>
    </row>
    <row r="577" spans="8:12" x14ac:dyDescent="0.3">
      <c r="H577" s="200"/>
      <c r="I577" s="198"/>
      <c r="J577" s="198"/>
      <c r="K577" s="435"/>
      <c r="L577" s="435"/>
    </row>
    <row r="578" spans="8:12" x14ac:dyDescent="0.3">
      <c r="H578" s="200"/>
      <c r="I578" s="198"/>
      <c r="J578" s="198"/>
      <c r="K578" s="435"/>
      <c r="L578" s="435"/>
    </row>
    <row r="579" spans="8:12" x14ac:dyDescent="0.3">
      <c r="H579" s="200"/>
      <c r="I579" s="198"/>
      <c r="J579" s="198"/>
      <c r="K579" s="435"/>
      <c r="L579" s="435"/>
    </row>
    <row r="580" spans="8:12" x14ac:dyDescent="0.3">
      <c r="H580" s="200"/>
      <c r="I580" s="198"/>
      <c r="J580" s="198"/>
      <c r="K580" s="435"/>
      <c r="L580" s="435"/>
    </row>
    <row r="581" spans="8:12" x14ac:dyDescent="0.3">
      <c r="H581" s="200"/>
      <c r="I581" s="198"/>
      <c r="J581" s="198"/>
      <c r="K581" s="435"/>
      <c r="L581" s="435"/>
    </row>
    <row r="582" spans="8:12" x14ac:dyDescent="0.3">
      <c r="H582" s="200"/>
      <c r="I582" s="198"/>
      <c r="J582" s="198"/>
      <c r="K582" s="435"/>
      <c r="L582" s="435"/>
    </row>
    <row r="583" spans="8:12" x14ac:dyDescent="0.3">
      <c r="H583" s="200"/>
      <c r="I583" s="198"/>
      <c r="J583" s="198"/>
      <c r="K583" s="435"/>
      <c r="L583" s="435"/>
    </row>
    <row r="584" spans="8:12" x14ac:dyDescent="0.3">
      <c r="H584" s="200"/>
      <c r="I584" s="198"/>
      <c r="J584" s="198"/>
      <c r="K584" s="435"/>
      <c r="L584" s="435"/>
    </row>
    <row r="585" spans="8:12" x14ac:dyDescent="0.3">
      <c r="H585" s="200"/>
      <c r="I585" s="198"/>
      <c r="J585" s="198"/>
      <c r="K585" s="435"/>
      <c r="L585" s="435"/>
    </row>
    <row r="586" spans="8:12" x14ac:dyDescent="0.3">
      <c r="H586" s="200"/>
      <c r="I586" s="198"/>
      <c r="J586" s="198"/>
      <c r="K586" s="435"/>
      <c r="L586" s="435"/>
    </row>
    <row r="587" spans="8:12" x14ac:dyDescent="0.3">
      <c r="H587" s="200"/>
      <c r="I587" s="198"/>
      <c r="J587" s="198"/>
      <c r="K587" s="435"/>
      <c r="L587" s="435"/>
    </row>
    <row r="588" spans="8:12" x14ac:dyDescent="0.3">
      <c r="H588" s="200"/>
      <c r="I588" s="198"/>
      <c r="J588" s="198"/>
      <c r="K588" s="435"/>
      <c r="L588" s="435"/>
    </row>
    <row r="589" spans="8:12" x14ac:dyDescent="0.3">
      <c r="H589" s="200"/>
      <c r="I589" s="198"/>
      <c r="J589" s="198"/>
      <c r="K589" s="435"/>
      <c r="L589" s="435"/>
    </row>
    <row r="590" spans="8:12" x14ac:dyDescent="0.3">
      <c r="H590" s="200"/>
      <c r="I590" s="198"/>
      <c r="J590" s="198"/>
      <c r="K590" s="435"/>
      <c r="L590" s="435"/>
    </row>
    <row r="591" spans="8:12" x14ac:dyDescent="0.3">
      <c r="H591" s="200"/>
      <c r="I591" s="198"/>
      <c r="J591" s="198"/>
      <c r="K591" s="435"/>
      <c r="L591" s="435"/>
    </row>
    <row r="592" spans="8:12" x14ac:dyDescent="0.3">
      <c r="H592" s="200"/>
      <c r="I592" s="198"/>
      <c r="J592" s="198"/>
      <c r="K592" s="435"/>
      <c r="L592" s="435"/>
    </row>
    <row r="593" spans="8:12" x14ac:dyDescent="0.3">
      <c r="H593" s="200"/>
      <c r="I593" s="198"/>
      <c r="J593" s="198"/>
      <c r="K593" s="435"/>
      <c r="L593" s="435"/>
    </row>
    <row r="594" spans="8:12" x14ac:dyDescent="0.3">
      <c r="H594" s="200"/>
      <c r="I594" s="198"/>
      <c r="J594" s="198"/>
      <c r="K594" s="435"/>
      <c r="L594" s="435"/>
    </row>
    <row r="595" spans="8:12" x14ac:dyDescent="0.3">
      <c r="H595" s="200"/>
      <c r="I595" s="198"/>
      <c r="J595" s="198"/>
      <c r="K595" s="435"/>
      <c r="L595" s="435"/>
    </row>
    <row r="596" spans="8:12" x14ac:dyDescent="0.3">
      <c r="H596" s="200"/>
      <c r="I596" s="198"/>
      <c r="J596" s="198"/>
      <c r="K596" s="435"/>
      <c r="L596" s="435"/>
    </row>
    <row r="597" spans="8:12" x14ac:dyDescent="0.3">
      <c r="H597" s="200"/>
      <c r="I597" s="198"/>
      <c r="J597" s="198"/>
      <c r="K597" s="435"/>
      <c r="L597" s="435"/>
    </row>
    <row r="598" spans="8:12" x14ac:dyDescent="0.3">
      <c r="H598" s="200"/>
      <c r="I598" s="198"/>
      <c r="J598" s="198"/>
      <c r="K598" s="435"/>
      <c r="L598" s="435"/>
    </row>
    <row r="599" spans="8:12" x14ac:dyDescent="0.3">
      <c r="H599" s="200"/>
      <c r="I599" s="198"/>
      <c r="J599" s="198"/>
      <c r="K599" s="435"/>
      <c r="L599" s="435"/>
    </row>
    <row r="600" spans="8:12" x14ac:dyDescent="0.3">
      <c r="H600" s="200"/>
      <c r="I600" s="198"/>
      <c r="J600" s="198"/>
      <c r="K600" s="435"/>
      <c r="L600" s="435"/>
    </row>
    <row r="601" spans="8:12" x14ac:dyDescent="0.3">
      <c r="H601" s="200"/>
      <c r="I601" s="198"/>
      <c r="J601" s="198"/>
      <c r="K601" s="435"/>
      <c r="L601" s="435"/>
    </row>
    <row r="602" spans="8:12" x14ac:dyDescent="0.3">
      <c r="H602" s="200"/>
      <c r="I602" s="198"/>
      <c r="J602" s="198"/>
      <c r="K602" s="435"/>
      <c r="L602" s="435"/>
    </row>
    <row r="603" spans="8:12" x14ac:dyDescent="0.3">
      <c r="H603" s="200"/>
      <c r="I603" s="198"/>
      <c r="J603" s="198"/>
      <c r="K603" s="435"/>
      <c r="L603" s="435"/>
    </row>
    <row r="604" spans="8:12" x14ac:dyDescent="0.3">
      <c r="H604" s="200"/>
      <c r="I604" s="198"/>
      <c r="J604" s="198"/>
      <c r="K604" s="435"/>
      <c r="L604" s="435"/>
    </row>
    <row r="605" spans="8:12" x14ac:dyDescent="0.3">
      <c r="H605" s="200"/>
      <c r="I605" s="198"/>
      <c r="J605" s="198"/>
      <c r="K605" s="435"/>
      <c r="L605" s="435"/>
    </row>
    <row r="606" spans="8:12" x14ac:dyDescent="0.3">
      <c r="H606" s="200"/>
      <c r="I606" s="198"/>
      <c r="J606" s="198"/>
      <c r="K606" s="435"/>
      <c r="L606" s="435"/>
    </row>
    <row r="607" spans="8:12" x14ac:dyDescent="0.3">
      <c r="H607" s="200"/>
      <c r="I607" s="198"/>
      <c r="J607" s="198"/>
      <c r="K607" s="435"/>
      <c r="L607" s="435"/>
    </row>
    <row r="608" spans="8:12" x14ac:dyDescent="0.3">
      <c r="H608" s="200"/>
      <c r="I608" s="198"/>
      <c r="J608" s="198"/>
      <c r="K608" s="435"/>
      <c r="L608" s="435"/>
    </row>
    <row r="609" spans="8:12" x14ac:dyDescent="0.3">
      <c r="H609" s="200"/>
      <c r="I609" s="198"/>
      <c r="J609" s="198"/>
      <c r="K609" s="435"/>
      <c r="L609" s="435"/>
    </row>
    <row r="610" spans="8:12" x14ac:dyDescent="0.3">
      <c r="H610" s="200"/>
      <c r="I610" s="198"/>
      <c r="J610" s="198"/>
      <c r="K610" s="435"/>
      <c r="L610" s="435"/>
    </row>
    <row r="611" spans="8:12" x14ac:dyDescent="0.3">
      <c r="H611" s="200"/>
      <c r="I611" s="198"/>
      <c r="J611" s="198"/>
      <c r="K611" s="435"/>
      <c r="L611" s="435"/>
    </row>
    <row r="612" spans="8:12" x14ac:dyDescent="0.3">
      <c r="H612" s="200"/>
      <c r="I612" s="198"/>
      <c r="J612" s="198"/>
      <c r="K612" s="435"/>
      <c r="L612" s="435"/>
    </row>
    <row r="613" spans="8:12" x14ac:dyDescent="0.3">
      <c r="H613" s="200"/>
      <c r="I613" s="198"/>
      <c r="J613" s="198"/>
      <c r="K613" s="435"/>
      <c r="L613" s="435"/>
    </row>
    <row r="614" spans="8:12" x14ac:dyDescent="0.3">
      <c r="H614" s="200"/>
      <c r="I614" s="198"/>
      <c r="J614" s="198"/>
      <c r="K614" s="435"/>
      <c r="L614" s="435"/>
    </row>
    <row r="615" spans="8:12" x14ac:dyDescent="0.3">
      <c r="H615" s="200"/>
      <c r="I615" s="198"/>
      <c r="J615" s="198"/>
      <c r="K615" s="435"/>
      <c r="L615" s="435"/>
    </row>
    <row r="616" spans="8:12" x14ac:dyDescent="0.3">
      <c r="H616" s="200"/>
      <c r="I616" s="198"/>
      <c r="J616" s="198"/>
      <c r="K616" s="435"/>
      <c r="L616" s="435"/>
    </row>
    <row r="617" spans="8:12" x14ac:dyDescent="0.3">
      <c r="H617" s="200"/>
      <c r="I617" s="198"/>
      <c r="J617" s="198"/>
      <c r="K617" s="435"/>
      <c r="L617" s="435"/>
    </row>
    <row r="618" spans="8:12" x14ac:dyDescent="0.3">
      <c r="H618" s="200"/>
      <c r="I618" s="198"/>
      <c r="J618" s="198"/>
      <c r="K618" s="435"/>
      <c r="L618" s="435"/>
    </row>
    <row r="619" spans="8:12" x14ac:dyDescent="0.3">
      <c r="H619" s="200"/>
      <c r="I619" s="198"/>
      <c r="J619" s="198"/>
      <c r="K619" s="435"/>
      <c r="L619" s="435"/>
    </row>
    <row r="620" spans="8:12" x14ac:dyDescent="0.3">
      <c r="H620" s="200"/>
      <c r="I620" s="198"/>
      <c r="J620" s="198"/>
      <c r="K620" s="435"/>
      <c r="L620" s="435"/>
    </row>
    <row r="621" spans="8:12" x14ac:dyDescent="0.3">
      <c r="H621" s="200"/>
      <c r="I621" s="198"/>
      <c r="J621" s="198"/>
      <c r="K621" s="435"/>
      <c r="L621" s="435"/>
    </row>
    <row r="622" spans="8:12" x14ac:dyDescent="0.3">
      <c r="H622" s="200"/>
      <c r="I622" s="198"/>
      <c r="J622" s="198"/>
      <c r="K622" s="435"/>
      <c r="L622" s="435"/>
    </row>
    <row r="623" spans="8:12" x14ac:dyDescent="0.3">
      <c r="H623" s="200"/>
      <c r="I623" s="198"/>
      <c r="J623" s="198"/>
      <c r="K623" s="435"/>
      <c r="L623" s="435"/>
    </row>
    <row r="624" spans="8:12" x14ac:dyDescent="0.3">
      <c r="H624" s="200"/>
      <c r="I624" s="198"/>
      <c r="J624" s="198"/>
      <c r="K624" s="435"/>
      <c r="L624" s="435"/>
    </row>
    <row r="625" spans="8:12" x14ac:dyDescent="0.3">
      <c r="H625" s="200"/>
      <c r="I625" s="198"/>
      <c r="J625" s="198"/>
      <c r="K625" s="435"/>
      <c r="L625" s="435"/>
    </row>
    <row r="626" spans="8:12" x14ac:dyDescent="0.3">
      <c r="H626" s="200"/>
      <c r="I626" s="198"/>
      <c r="J626" s="198"/>
      <c r="K626" s="435"/>
      <c r="L626" s="435"/>
    </row>
    <row r="627" spans="8:12" x14ac:dyDescent="0.3">
      <c r="H627" s="200"/>
      <c r="I627" s="198"/>
      <c r="J627" s="198"/>
      <c r="K627" s="435"/>
      <c r="L627" s="435"/>
    </row>
    <row r="628" spans="8:12" x14ac:dyDescent="0.3">
      <c r="H628" s="200"/>
      <c r="I628" s="198"/>
      <c r="J628" s="198"/>
      <c r="K628" s="435"/>
      <c r="L628" s="435"/>
    </row>
    <row r="629" spans="8:12" x14ac:dyDescent="0.3">
      <c r="H629" s="200"/>
      <c r="I629" s="198"/>
      <c r="J629" s="198"/>
      <c r="K629" s="435"/>
      <c r="L629" s="435"/>
    </row>
    <row r="630" spans="8:12" x14ac:dyDescent="0.3">
      <c r="H630" s="200"/>
      <c r="I630" s="198"/>
      <c r="J630" s="198"/>
      <c r="K630" s="435"/>
      <c r="L630" s="435"/>
    </row>
    <row r="631" spans="8:12" x14ac:dyDescent="0.3">
      <c r="H631" s="200"/>
      <c r="I631" s="198"/>
      <c r="J631" s="198"/>
      <c r="K631" s="435"/>
      <c r="L631" s="435"/>
    </row>
    <row r="632" spans="8:12" x14ac:dyDescent="0.3">
      <c r="H632" s="200"/>
      <c r="I632" s="198"/>
      <c r="J632" s="198"/>
      <c r="K632" s="435"/>
      <c r="L632" s="435"/>
    </row>
    <row r="633" spans="8:12" x14ac:dyDescent="0.3">
      <c r="H633" s="200"/>
      <c r="I633" s="198"/>
      <c r="J633" s="198"/>
      <c r="K633" s="435"/>
      <c r="L633" s="435"/>
    </row>
    <row r="634" spans="8:12" x14ac:dyDescent="0.3">
      <c r="H634" s="200"/>
      <c r="I634" s="198"/>
      <c r="J634" s="198"/>
      <c r="K634" s="435"/>
      <c r="L634" s="435"/>
    </row>
    <row r="635" spans="8:12" x14ac:dyDescent="0.3">
      <c r="H635" s="200"/>
      <c r="I635" s="198"/>
      <c r="J635" s="198"/>
      <c r="K635" s="435"/>
      <c r="L635" s="435"/>
    </row>
    <row r="636" spans="8:12" x14ac:dyDescent="0.3">
      <c r="H636" s="200"/>
      <c r="I636" s="198"/>
      <c r="J636" s="198"/>
      <c r="K636" s="435"/>
      <c r="L636" s="435"/>
    </row>
    <row r="637" spans="8:12" x14ac:dyDescent="0.3">
      <c r="H637" s="200"/>
      <c r="I637" s="198"/>
      <c r="J637" s="198"/>
      <c r="K637" s="435"/>
      <c r="L637" s="435"/>
    </row>
    <row r="638" spans="8:12" x14ac:dyDescent="0.3">
      <c r="H638" s="200"/>
      <c r="I638" s="198"/>
      <c r="J638" s="198"/>
      <c r="K638" s="435"/>
      <c r="L638" s="435"/>
    </row>
    <row r="639" spans="8:12" x14ac:dyDescent="0.3">
      <c r="H639" s="200"/>
      <c r="I639" s="198"/>
      <c r="J639" s="198"/>
      <c r="K639" s="435"/>
      <c r="L639" s="435"/>
    </row>
    <row r="640" spans="8:12" x14ac:dyDescent="0.3">
      <c r="H640" s="200"/>
      <c r="I640" s="198"/>
      <c r="J640" s="198"/>
      <c r="K640" s="435"/>
      <c r="L640" s="435"/>
    </row>
    <row r="641" spans="8:12" x14ac:dyDescent="0.3">
      <c r="H641" s="200"/>
      <c r="I641" s="198"/>
      <c r="J641" s="198"/>
      <c r="K641" s="435"/>
      <c r="L641" s="435"/>
    </row>
    <row r="642" spans="8:12" x14ac:dyDescent="0.3">
      <c r="H642" s="200"/>
      <c r="I642" s="198"/>
      <c r="J642" s="198"/>
      <c r="K642" s="435"/>
      <c r="L642" s="435"/>
    </row>
    <row r="643" spans="8:12" x14ac:dyDescent="0.3">
      <c r="H643" s="200"/>
      <c r="I643" s="198"/>
      <c r="J643" s="198"/>
      <c r="K643" s="435"/>
      <c r="L643" s="435"/>
    </row>
    <row r="644" spans="8:12" x14ac:dyDescent="0.3">
      <c r="H644" s="200"/>
      <c r="I644" s="198"/>
      <c r="J644" s="198"/>
      <c r="K644" s="435"/>
      <c r="L644" s="435"/>
    </row>
    <row r="645" spans="8:12" x14ac:dyDescent="0.3">
      <c r="H645" s="200"/>
      <c r="I645" s="198"/>
      <c r="J645" s="198"/>
      <c r="K645" s="435"/>
      <c r="L645" s="435"/>
    </row>
    <row r="646" spans="8:12" x14ac:dyDescent="0.3">
      <c r="H646" s="200"/>
      <c r="I646" s="198"/>
      <c r="J646" s="198"/>
      <c r="K646" s="435"/>
      <c r="L646" s="435"/>
    </row>
    <row r="647" spans="8:12" x14ac:dyDescent="0.3">
      <c r="H647" s="200"/>
      <c r="I647" s="198"/>
      <c r="J647" s="198"/>
      <c r="K647" s="435"/>
      <c r="L647" s="435"/>
    </row>
    <row r="648" spans="8:12" x14ac:dyDescent="0.3">
      <c r="H648" s="200"/>
      <c r="I648" s="198"/>
      <c r="J648" s="198"/>
      <c r="K648" s="435"/>
      <c r="L648" s="435"/>
    </row>
    <row r="649" spans="8:12" x14ac:dyDescent="0.3">
      <c r="H649" s="200"/>
      <c r="I649" s="198"/>
      <c r="J649" s="198"/>
      <c r="K649" s="435"/>
      <c r="L649" s="435"/>
    </row>
    <row r="650" spans="8:12" x14ac:dyDescent="0.3">
      <c r="H650" s="200"/>
      <c r="I650" s="198"/>
      <c r="J650" s="198"/>
      <c r="K650" s="435"/>
      <c r="L650" s="435"/>
    </row>
    <row r="651" spans="8:12" x14ac:dyDescent="0.3">
      <c r="H651" s="200"/>
      <c r="I651" s="198"/>
      <c r="J651" s="198"/>
      <c r="K651" s="435"/>
      <c r="L651" s="435"/>
    </row>
    <row r="652" spans="8:12" x14ac:dyDescent="0.3">
      <c r="H652" s="200"/>
      <c r="I652" s="198"/>
      <c r="J652" s="198"/>
      <c r="K652" s="435"/>
      <c r="L652" s="435"/>
    </row>
    <row r="653" spans="8:12" x14ac:dyDescent="0.3">
      <c r="H653" s="200"/>
      <c r="I653" s="198"/>
      <c r="J653" s="198"/>
      <c r="K653" s="435"/>
      <c r="L653" s="435"/>
    </row>
    <row r="654" spans="8:12" x14ac:dyDescent="0.3">
      <c r="H654" s="200"/>
      <c r="I654" s="198"/>
      <c r="J654" s="198"/>
      <c r="K654" s="435"/>
      <c r="L654" s="435"/>
    </row>
    <row r="655" spans="8:12" x14ac:dyDescent="0.3">
      <c r="H655" s="200"/>
      <c r="I655" s="198"/>
      <c r="J655" s="198"/>
      <c r="K655" s="435"/>
      <c r="L655" s="435"/>
    </row>
    <row r="656" spans="8:12" x14ac:dyDescent="0.3">
      <c r="H656" s="200"/>
      <c r="I656" s="198"/>
      <c r="J656" s="198"/>
      <c r="K656" s="435"/>
      <c r="L656" s="435"/>
    </row>
    <row r="657" spans="8:12" x14ac:dyDescent="0.3">
      <c r="H657" s="200"/>
      <c r="I657" s="198"/>
      <c r="J657" s="198"/>
      <c r="K657" s="435"/>
      <c r="L657" s="435"/>
    </row>
    <row r="658" spans="8:12" x14ac:dyDescent="0.3">
      <c r="H658" s="200"/>
      <c r="I658" s="198"/>
      <c r="J658" s="198"/>
      <c r="K658" s="435"/>
      <c r="L658" s="435"/>
    </row>
    <row r="659" spans="8:12" x14ac:dyDescent="0.3">
      <c r="H659" s="200"/>
      <c r="I659" s="198"/>
      <c r="J659" s="198"/>
      <c r="K659" s="435"/>
      <c r="L659" s="435"/>
    </row>
    <row r="660" spans="8:12" x14ac:dyDescent="0.3">
      <c r="H660" s="200"/>
      <c r="I660" s="198"/>
      <c r="J660" s="198"/>
      <c r="K660" s="435"/>
      <c r="L660" s="435"/>
    </row>
    <row r="661" spans="8:12" x14ac:dyDescent="0.3">
      <c r="H661" s="200"/>
      <c r="I661" s="198"/>
      <c r="J661" s="198"/>
      <c r="K661" s="435"/>
      <c r="L661" s="435"/>
    </row>
    <row r="662" spans="8:12" x14ac:dyDescent="0.3">
      <c r="H662" s="200"/>
      <c r="I662" s="198"/>
      <c r="J662" s="198"/>
      <c r="K662" s="435"/>
      <c r="L662" s="435"/>
    </row>
    <row r="663" spans="8:12" x14ac:dyDescent="0.3">
      <c r="H663" s="200"/>
      <c r="I663" s="198"/>
      <c r="J663" s="198"/>
      <c r="K663" s="435"/>
      <c r="L663" s="435"/>
    </row>
    <row r="664" spans="8:12" x14ac:dyDescent="0.3">
      <c r="H664" s="200"/>
      <c r="I664" s="198"/>
      <c r="J664" s="198"/>
      <c r="K664" s="435"/>
      <c r="L664" s="435"/>
    </row>
    <row r="665" spans="8:12" x14ac:dyDescent="0.3">
      <c r="H665" s="200"/>
      <c r="I665" s="198"/>
      <c r="J665" s="198"/>
      <c r="K665" s="435"/>
      <c r="L665" s="435"/>
    </row>
    <row r="666" spans="8:12" x14ac:dyDescent="0.3">
      <c r="H666" s="200"/>
      <c r="I666" s="198"/>
      <c r="J666" s="198"/>
      <c r="K666" s="435"/>
      <c r="L666" s="435"/>
    </row>
    <row r="667" spans="8:12" x14ac:dyDescent="0.3">
      <c r="H667" s="200"/>
      <c r="I667" s="198"/>
      <c r="J667" s="198"/>
      <c r="K667" s="435"/>
      <c r="L667" s="435"/>
    </row>
    <row r="668" spans="8:12" x14ac:dyDescent="0.3">
      <c r="H668" s="200"/>
      <c r="I668" s="198"/>
      <c r="J668" s="198"/>
      <c r="K668" s="435"/>
      <c r="L668" s="435"/>
    </row>
    <row r="669" spans="8:12" x14ac:dyDescent="0.3">
      <c r="H669" s="200"/>
      <c r="I669" s="198"/>
      <c r="J669" s="198"/>
      <c r="K669" s="435"/>
      <c r="L669" s="435"/>
    </row>
    <row r="670" spans="8:12" x14ac:dyDescent="0.3">
      <c r="H670" s="200"/>
      <c r="I670" s="198"/>
      <c r="J670" s="198"/>
      <c r="K670" s="435"/>
      <c r="L670" s="435"/>
    </row>
    <row r="671" spans="8:12" x14ac:dyDescent="0.3">
      <c r="H671" s="200"/>
      <c r="I671" s="198"/>
      <c r="J671" s="198"/>
      <c r="K671" s="435"/>
      <c r="L671" s="435"/>
    </row>
    <row r="672" spans="8:12" x14ac:dyDescent="0.3">
      <c r="H672" s="200"/>
      <c r="I672" s="198"/>
      <c r="J672" s="198"/>
      <c r="K672" s="435"/>
      <c r="L672" s="435"/>
    </row>
    <row r="673" spans="8:12" x14ac:dyDescent="0.3">
      <c r="H673" s="200"/>
      <c r="I673" s="198"/>
      <c r="J673" s="198"/>
      <c r="K673" s="435"/>
      <c r="L673" s="435"/>
    </row>
    <row r="674" spans="8:12" x14ac:dyDescent="0.3">
      <c r="H674" s="200"/>
      <c r="I674" s="198"/>
      <c r="J674" s="198"/>
      <c r="K674" s="435"/>
      <c r="L674" s="435"/>
    </row>
    <row r="675" spans="8:12" x14ac:dyDescent="0.3">
      <c r="H675" s="200"/>
      <c r="I675" s="198"/>
      <c r="J675" s="198"/>
      <c r="K675" s="435"/>
      <c r="L675" s="435"/>
    </row>
    <row r="676" spans="8:12" x14ac:dyDescent="0.3">
      <c r="H676" s="200"/>
      <c r="I676" s="198"/>
      <c r="J676" s="198"/>
      <c r="K676" s="435"/>
      <c r="L676" s="435"/>
    </row>
    <row r="677" spans="8:12" x14ac:dyDescent="0.3">
      <c r="H677" s="200"/>
      <c r="I677" s="198"/>
      <c r="J677" s="198"/>
      <c r="K677" s="435"/>
      <c r="L677" s="435"/>
    </row>
    <row r="678" spans="8:12" x14ac:dyDescent="0.3">
      <c r="H678" s="200"/>
      <c r="I678" s="198"/>
      <c r="J678" s="198"/>
      <c r="K678" s="435"/>
      <c r="L678" s="435"/>
    </row>
    <row r="679" spans="8:12" x14ac:dyDescent="0.3">
      <c r="H679" s="200"/>
      <c r="I679" s="198"/>
      <c r="J679" s="198"/>
      <c r="K679" s="435"/>
      <c r="L679" s="435"/>
    </row>
    <row r="680" spans="8:12" x14ac:dyDescent="0.3">
      <c r="H680" s="200"/>
      <c r="I680" s="198"/>
      <c r="J680" s="198"/>
      <c r="K680" s="435"/>
      <c r="L680" s="435"/>
    </row>
    <row r="681" spans="8:12" x14ac:dyDescent="0.3">
      <c r="H681" s="200"/>
      <c r="I681" s="198"/>
      <c r="J681" s="198"/>
      <c r="K681" s="435"/>
      <c r="L681" s="435"/>
    </row>
    <row r="682" spans="8:12" x14ac:dyDescent="0.3">
      <c r="H682" s="200"/>
      <c r="I682" s="198"/>
      <c r="J682" s="198"/>
      <c r="K682" s="435"/>
      <c r="L682" s="435"/>
    </row>
    <row r="683" spans="8:12" x14ac:dyDescent="0.3">
      <c r="H683" s="200"/>
      <c r="I683" s="198"/>
      <c r="J683" s="198"/>
      <c r="K683" s="435"/>
      <c r="L683" s="435"/>
    </row>
    <row r="684" spans="8:12" x14ac:dyDescent="0.3">
      <c r="H684" s="200"/>
      <c r="I684" s="198"/>
      <c r="J684" s="198"/>
      <c r="K684" s="435"/>
      <c r="L684" s="435"/>
    </row>
    <row r="685" spans="8:12" x14ac:dyDescent="0.3">
      <c r="H685" s="200"/>
      <c r="I685" s="198"/>
      <c r="J685" s="198"/>
      <c r="K685" s="435"/>
      <c r="L685" s="435"/>
    </row>
    <row r="686" spans="8:12" x14ac:dyDescent="0.3">
      <c r="H686" s="200"/>
      <c r="I686" s="198"/>
      <c r="J686" s="198"/>
      <c r="K686" s="435"/>
      <c r="L686" s="435"/>
    </row>
    <row r="687" spans="8:12" x14ac:dyDescent="0.3">
      <c r="H687" s="200"/>
      <c r="I687" s="198"/>
      <c r="J687" s="198"/>
      <c r="K687" s="435"/>
      <c r="L687" s="435"/>
    </row>
    <row r="688" spans="8:12" x14ac:dyDescent="0.3">
      <c r="H688" s="200"/>
      <c r="I688" s="198"/>
      <c r="J688" s="198"/>
      <c r="K688" s="435"/>
      <c r="L688" s="435"/>
    </row>
    <row r="689" spans="8:12" x14ac:dyDescent="0.3">
      <c r="H689" s="200"/>
      <c r="I689" s="198"/>
      <c r="J689" s="198"/>
      <c r="K689" s="435"/>
      <c r="L689" s="435"/>
    </row>
    <row r="690" spans="8:12" x14ac:dyDescent="0.3">
      <c r="H690" s="200"/>
      <c r="I690" s="198"/>
      <c r="J690" s="198"/>
      <c r="K690" s="435"/>
      <c r="L690" s="435"/>
    </row>
    <row r="691" spans="8:12" x14ac:dyDescent="0.3">
      <c r="H691" s="200"/>
      <c r="I691" s="198"/>
      <c r="J691" s="198"/>
      <c r="K691" s="435"/>
      <c r="L691" s="435"/>
    </row>
    <row r="692" spans="8:12" x14ac:dyDescent="0.3">
      <c r="H692" s="200"/>
      <c r="I692" s="198"/>
      <c r="J692" s="198"/>
      <c r="K692" s="435"/>
      <c r="L692" s="435"/>
    </row>
    <row r="693" spans="8:12" x14ac:dyDescent="0.3">
      <c r="H693" s="200"/>
      <c r="I693" s="198"/>
      <c r="J693" s="198"/>
      <c r="K693" s="435"/>
      <c r="L693" s="435"/>
    </row>
    <row r="694" spans="8:12" x14ac:dyDescent="0.3">
      <c r="H694" s="200"/>
      <c r="I694" s="198"/>
      <c r="J694" s="198"/>
      <c r="K694" s="435"/>
      <c r="L694" s="435"/>
    </row>
    <row r="695" spans="8:12" x14ac:dyDescent="0.3">
      <c r="H695" s="200"/>
      <c r="I695" s="198"/>
      <c r="J695" s="198"/>
      <c r="K695" s="435"/>
      <c r="L695" s="435"/>
    </row>
    <row r="696" spans="8:12" x14ac:dyDescent="0.3">
      <c r="H696" s="200"/>
      <c r="I696" s="198"/>
      <c r="J696" s="198"/>
      <c r="K696" s="435"/>
      <c r="L696" s="435"/>
    </row>
    <row r="697" spans="8:12" x14ac:dyDescent="0.3">
      <c r="H697" s="200"/>
      <c r="I697" s="198"/>
      <c r="J697" s="198"/>
      <c r="K697" s="435"/>
      <c r="L697" s="435"/>
    </row>
    <row r="698" spans="8:12" x14ac:dyDescent="0.3">
      <c r="H698" s="200"/>
      <c r="I698" s="198"/>
      <c r="J698" s="198"/>
      <c r="K698" s="435"/>
      <c r="L698" s="435"/>
    </row>
    <row r="699" spans="8:12" x14ac:dyDescent="0.3">
      <c r="H699" s="200"/>
      <c r="I699" s="198"/>
      <c r="J699" s="198"/>
      <c r="K699" s="435"/>
      <c r="L699" s="435"/>
    </row>
    <row r="700" spans="8:12" x14ac:dyDescent="0.3">
      <c r="H700" s="200"/>
      <c r="I700" s="198"/>
      <c r="J700" s="198"/>
      <c r="K700" s="435"/>
      <c r="L700" s="435"/>
    </row>
    <row r="701" spans="8:12" x14ac:dyDescent="0.3">
      <c r="H701" s="200"/>
      <c r="I701" s="198"/>
      <c r="J701" s="198"/>
      <c r="K701" s="435"/>
      <c r="L701" s="435"/>
    </row>
    <row r="702" spans="8:12" x14ac:dyDescent="0.3">
      <c r="H702" s="200"/>
      <c r="I702" s="198"/>
      <c r="J702" s="198"/>
      <c r="K702" s="435"/>
      <c r="L702" s="435"/>
    </row>
    <row r="703" spans="8:12" x14ac:dyDescent="0.3">
      <c r="H703" s="200"/>
      <c r="I703" s="198"/>
      <c r="J703" s="198"/>
      <c r="K703" s="435"/>
      <c r="L703" s="435"/>
    </row>
    <row r="704" spans="8:12" x14ac:dyDescent="0.3">
      <c r="H704" s="200"/>
      <c r="I704" s="198"/>
      <c r="J704" s="198"/>
      <c r="K704" s="435"/>
      <c r="L704" s="435"/>
    </row>
    <row r="705" spans="8:12" x14ac:dyDescent="0.3">
      <c r="H705" s="200"/>
      <c r="I705" s="198"/>
      <c r="J705" s="198"/>
      <c r="K705" s="435"/>
      <c r="L705" s="435"/>
    </row>
    <row r="706" spans="8:12" x14ac:dyDescent="0.3">
      <c r="H706" s="200"/>
      <c r="I706" s="198"/>
      <c r="J706" s="198"/>
      <c r="K706" s="435"/>
      <c r="L706" s="435"/>
    </row>
    <row r="707" spans="8:12" x14ac:dyDescent="0.3">
      <c r="H707" s="200"/>
      <c r="I707" s="198"/>
      <c r="J707" s="198"/>
      <c r="K707" s="435"/>
      <c r="L707" s="435"/>
    </row>
    <row r="708" spans="8:12" x14ac:dyDescent="0.3">
      <c r="H708" s="200"/>
      <c r="I708" s="198"/>
      <c r="J708" s="198"/>
      <c r="K708" s="435"/>
      <c r="L708" s="435"/>
    </row>
    <row r="709" spans="8:12" x14ac:dyDescent="0.3">
      <c r="H709" s="200"/>
      <c r="I709" s="198"/>
      <c r="J709" s="198"/>
      <c r="K709" s="435"/>
      <c r="L709" s="435"/>
    </row>
    <row r="710" spans="8:12" x14ac:dyDescent="0.3">
      <c r="H710" s="200"/>
      <c r="I710" s="198"/>
      <c r="J710" s="198"/>
      <c r="K710" s="435"/>
      <c r="L710" s="435"/>
    </row>
    <row r="711" spans="8:12" x14ac:dyDescent="0.3">
      <c r="H711" s="200"/>
      <c r="I711" s="198"/>
      <c r="J711" s="198"/>
      <c r="K711" s="435"/>
      <c r="L711" s="435"/>
    </row>
    <row r="712" spans="8:12" x14ac:dyDescent="0.3">
      <c r="H712" s="200"/>
      <c r="I712" s="198"/>
      <c r="J712" s="198"/>
      <c r="K712" s="435"/>
      <c r="L712" s="435"/>
    </row>
    <row r="713" spans="8:12" x14ac:dyDescent="0.3">
      <c r="H713" s="200"/>
      <c r="I713" s="198"/>
      <c r="J713" s="198"/>
      <c r="K713" s="435"/>
      <c r="L713" s="435"/>
    </row>
    <row r="714" spans="8:12" x14ac:dyDescent="0.3">
      <c r="H714" s="200"/>
      <c r="I714" s="198"/>
      <c r="J714" s="198"/>
      <c r="K714" s="435"/>
      <c r="L714" s="435"/>
    </row>
    <row r="715" spans="8:12" x14ac:dyDescent="0.3">
      <c r="H715" s="200"/>
      <c r="I715" s="198"/>
      <c r="J715" s="198"/>
      <c r="K715" s="435"/>
      <c r="L715" s="435"/>
    </row>
    <row r="716" spans="8:12" x14ac:dyDescent="0.3">
      <c r="H716" s="78"/>
    </row>
    <row r="717" spans="8:12" x14ac:dyDescent="0.3">
      <c r="H717" s="78"/>
    </row>
  </sheetData>
  <sheetProtection formatColumns="0" formatRows="0"/>
  <mergeCells count="42">
    <mergeCell ref="B106:B107"/>
    <mergeCell ref="C42:J42"/>
    <mergeCell ref="C50:J50"/>
    <mergeCell ref="G97:K97"/>
    <mergeCell ref="G98:K98"/>
    <mergeCell ref="G99:K99"/>
    <mergeCell ref="E94:I94"/>
    <mergeCell ref="E96:I96"/>
    <mergeCell ref="C73:J73"/>
    <mergeCell ref="C103:C107"/>
    <mergeCell ref="E95:F95"/>
    <mergeCell ref="C67:J67"/>
    <mergeCell ref="C78:J78"/>
    <mergeCell ref="C84:J84"/>
    <mergeCell ref="N84:S84"/>
    <mergeCell ref="O1:T2"/>
    <mergeCell ref="B1:L1"/>
    <mergeCell ref="D3:E3"/>
    <mergeCell ref="G3:H3"/>
    <mergeCell ref="C5:J5"/>
    <mergeCell ref="B3:B4"/>
    <mergeCell ref="N5:S5"/>
    <mergeCell ref="C14:L14"/>
    <mergeCell ref="C11:J11"/>
    <mergeCell ref="F3:F4"/>
    <mergeCell ref="I3:I4"/>
    <mergeCell ref="J3:J4"/>
    <mergeCell ref="C3:C4"/>
    <mergeCell ref="C63:J63"/>
    <mergeCell ref="A3:A4"/>
    <mergeCell ref="K75:K76"/>
    <mergeCell ref="L75:L76"/>
    <mergeCell ref="N78:S78"/>
    <mergeCell ref="C81:J81"/>
    <mergeCell ref="N81:S81"/>
    <mergeCell ref="N14:S14"/>
    <mergeCell ref="N73:S73"/>
    <mergeCell ref="N50:S50"/>
    <mergeCell ref="N42:S42"/>
    <mergeCell ref="N11:S11"/>
    <mergeCell ref="N63:S63"/>
    <mergeCell ref="N67:S67"/>
  </mergeCells>
  <phoneticPr fontId="11" type="noConversion"/>
  <conditionalFormatting sqref="O106:R106">
    <cfRule type="cellIs" dxfId="7" priority="4" operator="equal">
      <formula>"error"</formula>
    </cfRule>
  </conditionalFormatting>
  <conditionalFormatting sqref="S16:T34">
    <cfRule type="cellIs" dxfId="6" priority="1" operator="equal">
      <formula>"error"</formula>
    </cfRule>
  </conditionalFormatting>
  <conditionalFormatting sqref="S43:T48 T70:T86 S74:S76 S79 S82 S85">
    <cfRule type="cellIs" dxfId="5" priority="3" operator="equal">
      <formula>"error"</formula>
    </cfRule>
  </conditionalFormatting>
  <conditionalFormatting sqref="T5 S6:T9">
    <cfRule type="cellIs" dxfId="4" priority="7" operator="equal">
      <formula>"error"</formula>
    </cfRule>
  </conditionalFormatting>
  <conditionalFormatting sqref="T10:T11 S12:T12 T13:T15 T35:T36 S37:T40 T41:T42 T49:T51 S52:T53 T54 S55:T61 T62:T63 S64:T65 T66:T67 S68:T69 S87:T87 S107:T109">
    <cfRule type="cellIs" dxfId="3" priority="9" operator="equal">
      <formula>"error"</formula>
    </cfRule>
  </conditionalFormatting>
  <conditionalFormatting sqref="T88:T106">
    <cfRule type="cellIs" dxfId="2" priority="2"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47C94-DABE-4B1E-86F6-636EB000BF19}">
  <dimension ref="A1:F79"/>
  <sheetViews>
    <sheetView workbookViewId="0">
      <selection activeCell="E7" sqref="E7"/>
    </sheetView>
  </sheetViews>
  <sheetFormatPr defaultColWidth="8.88671875" defaultRowHeight="14.4" x14ac:dyDescent="0.3"/>
  <cols>
    <col min="1" max="1" width="5.6640625" style="355" customWidth="1"/>
    <col min="2" max="2" width="17.6640625" style="355" customWidth="1"/>
    <col min="3" max="3" width="35.44140625" style="355" customWidth="1"/>
    <col min="4" max="4" width="35.5546875" style="355" customWidth="1"/>
    <col min="5" max="5" width="39.44140625" style="355" customWidth="1"/>
    <col min="6" max="6" width="6" customWidth="1"/>
  </cols>
  <sheetData>
    <row r="1" spans="1:6" ht="18.75" customHeight="1" x14ac:dyDescent="0.3">
      <c r="A1" s="488" t="s">
        <v>591</v>
      </c>
      <c r="B1" s="488"/>
      <c r="C1" s="488"/>
      <c r="D1" s="488"/>
      <c r="E1" s="488"/>
    </row>
    <row r="2" spans="1:6" ht="22.5" customHeight="1" x14ac:dyDescent="0.3">
      <c r="A2" s="489" t="s">
        <v>342</v>
      </c>
      <c r="B2" s="489"/>
      <c r="C2" s="489"/>
      <c r="D2" s="489"/>
      <c r="E2" s="489"/>
    </row>
    <row r="3" spans="1:6" ht="18" customHeight="1" thickBot="1" x14ac:dyDescent="0.35">
      <c r="A3" s="332"/>
      <c r="B3" s="332"/>
      <c r="C3" s="332"/>
      <c r="D3" s="332"/>
      <c r="E3" s="332"/>
    </row>
    <row r="4" spans="1:6" ht="52.5" customHeight="1" thickBot="1" x14ac:dyDescent="0.35">
      <c r="A4" s="333" t="s">
        <v>343</v>
      </c>
      <c r="B4" s="334" t="s">
        <v>344</v>
      </c>
      <c r="C4" s="334" t="s">
        <v>345</v>
      </c>
      <c r="D4" s="335" t="s">
        <v>592</v>
      </c>
      <c r="E4" s="336" t="s">
        <v>593</v>
      </c>
    </row>
    <row r="5" spans="1:6" ht="43.2" x14ac:dyDescent="0.3">
      <c r="A5" s="337">
        <v>1</v>
      </c>
      <c r="B5" s="338" t="s">
        <v>594</v>
      </c>
      <c r="C5" s="339" t="s">
        <v>595</v>
      </c>
      <c r="D5" s="339" t="s">
        <v>350</v>
      </c>
      <c r="E5" s="340" t="s">
        <v>596</v>
      </c>
      <c r="F5" s="341"/>
    </row>
    <row r="6" spans="1:6" ht="39.75" customHeight="1" x14ac:dyDescent="0.3">
      <c r="A6" s="342">
        <f>1+A5</f>
        <v>2</v>
      </c>
      <c r="B6" s="343" t="s">
        <v>579</v>
      </c>
      <c r="C6" s="344" t="s">
        <v>237</v>
      </c>
      <c r="D6" s="344" t="s">
        <v>350</v>
      </c>
      <c r="E6" s="345" t="s">
        <v>597</v>
      </c>
    </row>
    <row r="7" spans="1:6" ht="50.25" customHeight="1" x14ac:dyDescent="0.3">
      <c r="A7" s="337">
        <f>A6+1</f>
        <v>3</v>
      </c>
      <c r="B7" s="343" t="s">
        <v>579</v>
      </c>
      <c r="C7" s="344" t="s">
        <v>238</v>
      </c>
      <c r="D7" s="344" t="s">
        <v>350</v>
      </c>
      <c r="E7" s="345" t="s">
        <v>598</v>
      </c>
    </row>
    <row r="8" spans="1:6" ht="39" customHeight="1" x14ac:dyDescent="0.3">
      <c r="A8" s="342">
        <f t="shared" ref="A8" si="0">1+A7</f>
        <v>4</v>
      </c>
      <c r="B8" s="343" t="s">
        <v>579</v>
      </c>
      <c r="C8" s="344" t="s">
        <v>599</v>
      </c>
      <c r="D8" s="344" t="s">
        <v>350</v>
      </c>
      <c r="E8" s="345" t="s">
        <v>600</v>
      </c>
    </row>
    <row r="9" spans="1:6" ht="51" customHeight="1" x14ac:dyDescent="0.3">
      <c r="A9" s="337">
        <f t="shared" ref="A9" si="1">A8+1</f>
        <v>5</v>
      </c>
      <c r="B9" s="343" t="s">
        <v>579</v>
      </c>
      <c r="C9" s="344" t="s">
        <v>240</v>
      </c>
      <c r="D9" s="344" t="s">
        <v>580</v>
      </c>
      <c r="E9" s="345" t="s">
        <v>581</v>
      </c>
    </row>
    <row r="10" spans="1:6" ht="28.8" x14ac:dyDescent="0.3">
      <c r="A10" s="342">
        <f t="shared" ref="A10" si="2">1+A9</f>
        <v>6</v>
      </c>
      <c r="B10" s="343" t="s">
        <v>241</v>
      </c>
      <c r="C10" s="344" t="s">
        <v>242</v>
      </c>
      <c r="D10" s="344" t="s">
        <v>357</v>
      </c>
      <c r="E10" s="345" t="s">
        <v>601</v>
      </c>
    </row>
    <row r="11" spans="1:6" ht="28.8" x14ac:dyDescent="0.3">
      <c r="A11" s="337">
        <f t="shared" ref="A11" si="3">A10+1</f>
        <v>7</v>
      </c>
      <c r="B11" s="343" t="s">
        <v>241</v>
      </c>
      <c r="C11" s="344" t="s">
        <v>243</v>
      </c>
      <c r="D11" s="344" t="s">
        <v>357</v>
      </c>
      <c r="E11" s="345" t="s">
        <v>602</v>
      </c>
    </row>
    <row r="12" spans="1:6" ht="28.8" x14ac:dyDescent="0.3">
      <c r="A12" s="342">
        <f t="shared" ref="A12" si="4">1+A11</f>
        <v>8</v>
      </c>
      <c r="B12" s="343" t="s">
        <v>241</v>
      </c>
      <c r="C12" s="344" t="s">
        <v>244</v>
      </c>
      <c r="D12" s="344" t="s">
        <v>357</v>
      </c>
      <c r="E12" s="345" t="s">
        <v>603</v>
      </c>
    </row>
    <row r="13" spans="1:6" ht="43.2" x14ac:dyDescent="0.3">
      <c r="A13" s="337">
        <f t="shared" ref="A13" si="5">A12+1</f>
        <v>9</v>
      </c>
      <c r="B13" s="343" t="s">
        <v>241</v>
      </c>
      <c r="C13" s="344" t="s">
        <v>245</v>
      </c>
      <c r="D13" s="344" t="s">
        <v>357</v>
      </c>
      <c r="E13" s="345" t="s">
        <v>604</v>
      </c>
    </row>
    <row r="14" spans="1:6" ht="28.8" x14ac:dyDescent="0.3">
      <c r="A14" s="342">
        <f t="shared" ref="A14" si="6">1+A13</f>
        <v>10</v>
      </c>
      <c r="B14" s="343" t="s">
        <v>241</v>
      </c>
      <c r="C14" s="344" t="s">
        <v>246</v>
      </c>
      <c r="D14" s="344" t="s">
        <v>357</v>
      </c>
      <c r="E14" s="345" t="s">
        <v>605</v>
      </c>
    </row>
    <row r="15" spans="1:6" ht="69.75" customHeight="1" x14ac:dyDescent="0.3">
      <c r="A15" s="337">
        <f t="shared" ref="A15" si="7">A14+1</f>
        <v>11</v>
      </c>
      <c r="B15" s="343" t="s">
        <v>241</v>
      </c>
      <c r="C15" s="344" t="s">
        <v>582</v>
      </c>
      <c r="D15" s="344" t="s">
        <v>357</v>
      </c>
      <c r="E15" s="345" t="s">
        <v>583</v>
      </c>
    </row>
    <row r="16" spans="1:6" ht="28.8" x14ac:dyDescent="0.3">
      <c r="A16" s="342">
        <f t="shared" ref="A16" si="8">1+A15</f>
        <v>12</v>
      </c>
      <c r="B16" s="343" t="s">
        <v>241</v>
      </c>
      <c r="C16" s="344" t="s">
        <v>248</v>
      </c>
      <c r="D16" s="344" t="s">
        <v>357</v>
      </c>
      <c r="E16" s="345" t="s">
        <v>606</v>
      </c>
    </row>
    <row r="17" spans="1:5" ht="28.8" x14ac:dyDescent="0.3">
      <c r="A17" s="337">
        <f t="shared" ref="A17" si="9">A16+1</f>
        <v>13</v>
      </c>
      <c r="B17" s="343" t="s">
        <v>241</v>
      </c>
      <c r="C17" s="344" t="s">
        <v>249</v>
      </c>
      <c r="D17" s="344" t="s">
        <v>357</v>
      </c>
      <c r="E17" s="345" t="s">
        <v>607</v>
      </c>
    </row>
    <row r="18" spans="1:5" ht="53.25" customHeight="1" x14ac:dyDescent="0.3">
      <c r="A18" s="342">
        <f t="shared" ref="A18" si="10">1+A17</f>
        <v>14</v>
      </c>
      <c r="B18" s="343" t="s">
        <v>241</v>
      </c>
      <c r="C18" s="344" t="s">
        <v>608</v>
      </c>
      <c r="D18" s="344" t="s">
        <v>357</v>
      </c>
      <c r="E18" s="345" t="s">
        <v>609</v>
      </c>
    </row>
    <row r="19" spans="1:5" ht="50.25" customHeight="1" x14ac:dyDescent="0.3">
      <c r="A19" s="337">
        <f t="shared" ref="A19" si="11">A18+1</f>
        <v>15</v>
      </c>
      <c r="B19" s="343" t="s">
        <v>241</v>
      </c>
      <c r="C19" s="344" t="s">
        <v>610</v>
      </c>
      <c r="D19" s="344" t="s">
        <v>357</v>
      </c>
      <c r="E19" s="345" t="s">
        <v>611</v>
      </c>
    </row>
    <row r="20" spans="1:5" ht="48.75" customHeight="1" x14ac:dyDescent="0.3">
      <c r="A20" s="342">
        <f t="shared" ref="A20" si="12">1+A19</f>
        <v>16</v>
      </c>
      <c r="B20" s="343" t="s">
        <v>241</v>
      </c>
      <c r="C20" s="344" t="s">
        <v>612</v>
      </c>
      <c r="D20" s="344" t="s">
        <v>357</v>
      </c>
      <c r="E20" s="345" t="s">
        <v>613</v>
      </c>
    </row>
    <row r="21" spans="1:5" ht="34.5" customHeight="1" x14ac:dyDescent="0.3">
      <c r="A21" s="337">
        <f t="shared" ref="A21" si="13">A20+1</f>
        <v>17</v>
      </c>
      <c r="B21" s="343" t="s">
        <v>241</v>
      </c>
      <c r="C21" s="344" t="s">
        <v>614</v>
      </c>
      <c r="D21" s="344" t="s">
        <v>357</v>
      </c>
      <c r="E21" s="345" t="s">
        <v>615</v>
      </c>
    </row>
    <row r="22" spans="1:5" ht="33" customHeight="1" x14ac:dyDescent="0.3">
      <c r="A22" s="342">
        <f t="shared" ref="A22" si="14">1+A21</f>
        <v>18</v>
      </c>
      <c r="B22" s="343" t="s">
        <v>241</v>
      </c>
      <c r="C22" s="344" t="s">
        <v>616</v>
      </c>
      <c r="D22" s="344" t="s">
        <v>357</v>
      </c>
      <c r="E22" s="345" t="s">
        <v>617</v>
      </c>
    </row>
    <row r="23" spans="1:5" ht="33.75" customHeight="1" x14ac:dyDescent="0.3">
      <c r="A23" s="337">
        <f t="shared" ref="A23" si="15">A22+1</f>
        <v>19</v>
      </c>
      <c r="B23" s="343" t="s">
        <v>241</v>
      </c>
      <c r="C23" s="344" t="s">
        <v>618</v>
      </c>
      <c r="D23" s="344" t="s">
        <v>357</v>
      </c>
      <c r="E23" s="345" t="s">
        <v>619</v>
      </c>
    </row>
    <row r="24" spans="1:5" ht="28.8" x14ac:dyDescent="0.3">
      <c r="A24" s="342">
        <f t="shared" ref="A24" si="16">1+A23</f>
        <v>20</v>
      </c>
      <c r="B24" s="343" t="s">
        <v>241</v>
      </c>
      <c r="C24" s="344" t="s">
        <v>620</v>
      </c>
      <c r="D24" s="344" t="s">
        <v>357</v>
      </c>
      <c r="E24" s="345" t="s">
        <v>621</v>
      </c>
    </row>
    <row r="25" spans="1:5" ht="53.25" customHeight="1" x14ac:dyDescent="0.3">
      <c r="A25" s="337">
        <f t="shared" ref="A25" si="17">A24+1</f>
        <v>21</v>
      </c>
      <c r="B25" s="346" t="s">
        <v>241</v>
      </c>
      <c r="C25" s="344" t="s">
        <v>622</v>
      </c>
      <c r="D25" s="344" t="s">
        <v>357</v>
      </c>
      <c r="E25" s="345" t="s">
        <v>623</v>
      </c>
    </row>
    <row r="26" spans="1:5" ht="102" customHeight="1" x14ac:dyDescent="0.3">
      <c r="A26" s="342">
        <f t="shared" ref="A26" si="18">1+A25</f>
        <v>22</v>
      </c>
      <c r="B26" s="346" t="s">
        <v>241</v>
      </c>
      <c r="C26" s="344" t="s">
        <v>622</v>
      </c>
      <c r="D26" s="344" t="s">
        <v>357</v>
      </c>
      <c r="E26" s="345" t="s">
        <v>624</v>
      </c>
    </row>
    <row r="27" spans="1:5" ht="34.5" customHeight="1" x14ac:dyDescent="0.3">
      <c r="A27" s="342">
        <f t="shared" ref="A27" si="19">A26+1</f>
        <v>23</v>
      </c>
      <c r="B27" s="343" t="s">
        <v>241</v>
      </c>
      <c r="C27" s="344" t="s">
        <v>625</v>
      </c>
      <c r="D27" s="344" t="s">
        <v>357</v>
      </c>
      <c r="E27" s="345" t="s">
        <v>626</v>
      </c>
    </row>
    <row r="28" spans="1:5" ht="71.25" customHeight="1" x14ac:dyDescent="0.3">
      <c r="A28" s="342">
        <f t="shared" ref="A28" si="20">1+A27</f>
        <v>24</v>
      </c>
      <c r="B28" s="347" t="s">
        <v>241</v>
      </c>
      <c r="C28" s="344" t="s">
        <v>584</v>
      </c>
      <c r="D28" s="344" t="s">
        <v>357</v>
      </c>
      <c r="E28" s="345" t="s">
        <v>585</v>
      </c>
    </row>
    <row r="29" spans="1:5" ht="28.8" x14ac:dyDescent="0.3">
      <c r="A29" s="337">
        <f t="shared" ref="A29" si="21">A28+1</f>
        <v>25</v>
      </c>
      <c r="B29" s="343" t="s">
        <v>579</v>
      </c>
      <c r="C29" s="344" t="s">
        <v>254</v>
      </c>
      <c r="D29" s="344" t="s">
        <v>385</v>
      </c>
      <c r="E29" s="345" t="s">
        <v>627</v>
      </c>
    </row>
    <row r="30" spans="1:5" ht="28.8" x14ac:dyDescent="0.3">
      <c r="A30" s="337">
        <f>A29+1</f>
        <v>26</v>
      </c>
      <c r="B30" s="343" t="s">
        <v>579</v>
      </c>
      <c r="C30" s="344" t="s">
        <v>255</v>
      </c>
      <c r="D30" s="344" t="s">
        <v>385</v>
      </c>
      <c r="E30" s="345" t="s">
        <v>586</v>
      </c>
    </row>
    <row r="31" spans="1:5" ht="52.5" customHeight="1" x14ac:dyDescent="0.3">
      <c r="A31" s="342">
        <f t="shared" ref="A31" si="22">1+A30</f>
        <v>27</v>
      </c>
      <c r="B31" s="343" t="s">
        <v>579</v>
      </c>
      <c r="C31" s="344" t="s">
        <v>256</v>
      </c>
      <c r="D31" s="344" t="s">
        <v>385</v>
      </c>
      <c r="E31" s="345" t="s">
        <v>587</v>
      </c>
    </row>
    <row r="32" spans="1:5" ht="66.75" customHeight="1" x14ac:dyDescent="0.3">
      <c r="A32" s="337">
        <f t="shared" ref="A32" si="23">A31+1</f>
        <v>28</v>
      </c>
      <c r="B32" s="348" t="s">
        <v>588</v>
      </c>
      <c r="C32" s="344" t="s">
        <v>257</v>
      </c>
      <c r="D32" s="344" t="s">
        <v>385</v>
      </c>
      <c r="E32" s="345" t="s">
        <v>589</v>
      </c>
    </row>
    <row r="33" spans="1:5" ht="50.25" customHeight="1" x14ac:dyDescent="0.3">
      <c r="A33" s="342">
        <f t="shared" ref="A33" si="24">1+A32</f>
        <v>29</v>
      </c>
      <c r="B33" s="348" t="s">
        <v>588</v>
      </c>
      <c r="C33" s="344" t="s">
        <v>267</v>
      </c>
      <c r="D33" s="344" t="s">
        <v>385</v>
      </c>
      <c r="E33" s="345" t="s">
        <v>628</v>
      </c>
    </row>
    <row r="34" spans="1:5" ht="51" customHeight="1" x14ac:dyDescent="0.3">
      <c r="A34" s="337">
        <f t="shared" ref="A34" si="25">A33+1</f>
        <v>30</v>
      </c>
      <c r="B34" s="348" t="s">
        <v>268</v>
      </c>
      <c r="C34" s="344" t="s">
        <v>269</v>
      </c>
      <c r="D34" s="344" t="s">
        <v>385</v>
      </c>
      <c r="E34" s="345" t="s">
        <v>629</v>
      </c>
    </row>
    <row r="35" spans="1:5" ht="48.75" customHeight="1" x14ac:dyDescent="0.3">
      <c r="A35" s="342">
        <f t="shared" ref="A35" si="26">1+A34</f>
        <v>31</v>
      </c>
      <c r="B35" s="343" t="s">
        <v>579</v>
      </c>
      <c r="C35" s="344" t="s">
        <v>265</v>
      </c>
      <c r="D35" s="344" t="s">
        <v>391</v>
      </c>
      <c r="E35" s="345" t="s">
        <v>590</v>
      </c>
    </row>
    <row r="36" spans="1:5" ht="36.75" customHeight="1" x14ac:dyDescent="0.3">
      <c r="A36" s="337">
        <f t="shared" ref="A36" si="27">A35+1</f>
        <v>32</v>
      </c>
      <c r="B36" s="343" t="s">
        <v>579</v>
      </c>
      <c r="C36" s="344" t="s">
        <v>266</v>
      </c>
      <c r="D36" s="344" t="s">
        <v>391</v>
      </c>
      <c r="E36" s="345" t="s">
        <v>630</v>
      </c>
    </row>
    <row r="37" spans="1:5" ht="57" customHeight="1" x14ac:dyDescent="0.3">
      <c r="A37" s="342">
        <f t="shared" ref="A37" si="28">1+A36</f>
        <v>33</v>
      </c>
      <c r="B37" s="343" t="s">
        <v>261</v>
      </c>
      <c r="C37" s="344" t="s">
        <v>190</v>
      </c>
      <c r="D37" s="344" t="s">
        <v>391</v>
      </c>
      <c r="E37" s="345" t="s">
        <v>631</v>
      </c>
    </row>
    <row r="38" spans="1:5" ht="58.5" customHeight="1" x14ac:dyDescent="0.3">
      <c r="A38" s="337">
        <f t="shared" ref="A38" si="29">A37+1</f>
        <v>34</v>
      </c>
      <c r="B38" s="343" t="s">
        <v>261</v>
      </c>
      <c r="C38" s="344" t="s">
        <v>191</v>
      </c>
      <c r="D38" s="344" t="s">
        <v>391</v>
      </c>
      <c r="E38" s="345" t="s">
        <v>632</v>
      </c>
    </row>
    <row r="39" spans="1:5" ht="66.75" customHeight="1" x14ac:dyDescent="0.3">
      <c r="A39" s="342">
        <f t="shared" ref="A39" si="30">1+A38</f>
        <v>35</v>
      </c>
      <c r="B39" s="343" t="s">
        <v>261</v>
      </c>
      <c r="C39" s="344" t="s">
        <v>192</v>
      </c>
      <c r="D39" s="344" t="s">
        <v>391</v>
      </c>
      <c r="E39" s="345" t="s">
        <v>633</v>
      </c>
    </row>
    <row r="40" spans="1:5" ht="31.5" customHeight="1" x14ac:dyDescent="0.3">
      <c r="A40" s="337">
        <f t="shared" ref="A40" si="31">A39+1</f>
        <v>36</v>
      </c>
      <c r="B40" s="343" t="s">
        <v>261</v>
      </c>
      <c r="C40" s="344" t="s">
        <v>263</v>
      </c>
      <c r="D40" s="344" t="s">
        <v>391</v>
      </c>
      <c r="E40" s="345" t="s">
        <v>634</v>
      </c>
    </row>
    <row r="41" spans="1:5" ht="48.75" customHeight="1" x14ac:dyDescent="0.3">
      <c r="A41" s="342">
        <f t="shared" ref="A41" si="32">1+A40</f>
        <v>37</v>
      </c>
      <c r="B41" s="343" t="s">
        <v>261</v>
      </c>
      <c r="C41" s="344" t="s">
        <v>264</v>
      </c>
      <c r="D41" s="344" t="s">
        <v>391</v>
      </c>
      <c r="E41" s="345" t="s">
        <v>635</v>
      </c>
    </row>
    <row r="42" spans="1:5" ht="33.75" customHeight="1" x14ac:dyDescent="0.3">
      <c r="A42" s="337">
        <f t="shared" ref="A42" si="33">A41+1</f>
        <v>38</v>
      </c>
      <c r="B42" s="343" t="s">
        <v>579</v>
      </c>
      <c r="C42" s="344" t="s">
        <v>260</v>
      </c>
      <c r="D42" s="344" t="s">
        <v>391</v>
      </c>
      <c r="E42" s="345" t="s">
        <v>636</v>
      </c>
    </row>
    <row r="43" spans="1:5" ht="33.75" customHeight="1" x14ac:dyDescent="0.3">
      <c r="A43" s="342">
        <f t="shared" ref="A43" si="34">1+A42</f>
        <v>39</v>
      </c>
      <c r="B43" s="343" t="s">
        <v>241</v>
      </c>
      <c r="C43" s="344" t="s">
        <v>501</v>
      </c>
      <c r="D43" s="344" t="s">
        <v>391</v>
      </c>
      <c r="E43" s="345" t="s">
        <v>637</v>
      </c>
    </row>
    <row r="44" spans="1:5" ht="35.25" customHeight="1" x14ac:dyDescent="0.3">
      <c r="A44" s="337">
        <f t="shared" ref="A44" si="35">A43+1</f>
        <v>40</v>
      </c>
      <c r="B44" s="346" t="s">
        <v>579</v>
      </c>
      <c r="C44" s="344" t="s">
        <v>258</v>
      </c>
      <c r="D44" s="344" t="s">
        <v>638</v>
      </c>
      <c r="E44" s="345" t="s">
        <v>639</v>
      </c>
    </row>
    <row r="45" spans="1:5" ht="34.5" customHeight="1" x14ac:dyDescent="0.3">
      <c r="A45" s="342">
        <f t="shared" ref="A45" si="36">1+A44</f>
        <v>41</v>
      </c>
      <c r="B45" s="348" t="s">
        <v>579</v>
      </c>
      <c r="C45" s="344" t="s">
        <v>259</v>
      </c>
      <c r="D45" s="344" t="s">
        <v>638</v>
      </c>
      <c r="E45" s="345" t="s">
        <v>640</v>
      </c>
    </row>
    <row r="46" spans="1:5" ht="70.5" customHeight="1" x14ac:dyDescent="0.3">
      <c r="A46" s="337">
        <f t="shared" ref="A46" si="37">A45+1</f>
        <v>42</v>
      </c>
      <c r="B46" s="348" t="s">
        <v>574</v>
      </c>
      <c r="C46" s="349" t="s">
        <v>559</v>
      </c>
      <c r="D46" s="344" t="s">
        <v>575</v>
      </c>
      <c r="E46" s="350" t="s">
        <v>576</v>
      </c>
    </row>
    <row r="47" spans="1:5" ht="71.25" customHeight="1" thickBot="1" x14ac:dyDescent="0.35">
      <c r="A47" s="351">
        <f t="shared" ref="A47" si="38">1+A46</f>
        <v>43</v>
      </c>
      <c r="B47" s="352" t="s">
        <v>577</v>
      </c>
      <c r="C47" s="353" t="s">
        <v>560</v>
      </c>
      <c r="D47" s="353" t="s">
        <v>575</v>
      </c>
      <c r="E47" s="354" t="s">
        <v>578</v>
      </c>
    </row>
    <row r="78" spans="2:5" x14ac:dyDescent="0.3">
      <c r="B78" s="356"/>
      <c r="C78" s="356"/>
      <c r="D78" s="356"/>
      <c r="E78" s="356"/>
    </row>
    <row r="79" spans="2:5" x14ac:dyDescent="0.3">
      <c r="B79" s="356"/>
      <c r="C79" s="356"/>
      <c r="D79" s="356"/>
      <c r="E79" s="356"/>
    </row>
  </sheetData>
  <mergeCells count="2">
    <mergeCell ref="A1:E1"/>
    <mergeCell ref="A2: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50"/>
  <sheetViews>
    <sheetView topLeftCell="A16" workbookViewId="0">
      <selection activeCell="C46" sqref="C46"/>
    </sheetView>
  </sheetViews>
  <sheetFormatPr defaultColWidth="8.88671875" defaultRowHeight="12" x14ac:dyDescent="0.25"/>
  <cols>
    <col min="1" max="1" width="12.109375" style="2" customWidth="1"/>
    <col min="2" max="2" width="26.109375" style="103" customWidth="1"/>
    <col min="3" max="3" width="15.33203125" style="100" customWidth="1"/>
    <col min="4" max="4" width="16" style="100" customWidth="1"/>
    <col min="5" max="5" width="18.33203125" style="100" customWidth="1"/>
    <col min="6" max="6" width="12.88671875" style="100" customWidth="1"/>
    <col min="7" max="7" width="17.44140625" style="100" customWidth="1"/>
    <col min="8" max="8" width="14.5546875" style="100" customWidth="1"/>
    <col min="9" max="9" width="13.33203125" style="100" customWidth="1"/>
    <col min="10" max="16384" width="8.88671875" style="100"/>
  </cols>
  <sheetData>
    <row r="1" spans="1:9" x14ac:dyDescent="0.25">
      <c r="A1" s="493" t="s">
        <v>304</v>
      </c>
      <c r="B1" s="493" t="s">
        <v>305</v>
      </c>
      <c r="C1" s="492" t="s">
        <v>2</v>
      </c>
      <c r="D1" s="492"/>
      <c r="E1" s="492" t="s">
        <v>29</v>
      </c>
      <c r="F1" s="492" t="s">
        <v>3</v>
      </c>
      <c r="G1" s="492"/>
      <c r="H1" s="492" t="s">
        <v>30</v>
      </c>
      <c r="I1" s="492" t="s">
        <v>0</v>
      </c>
    </row>
    <row r="2" spans="1:9" ht="60" x14ac:dyDescent="0.25">
      <c r="A2" s="494"/>
      <c r="B2" s="494"/>
      <c r="C2" s="99" t="s">
        <v>38</v>
      </c>
      <c r="D2" s="99" t="s">
        <v>148</v>
      </c>
      <c r="E2" s="492"/>
      <c r="F2" s="99" t="s">
        <v>39</v>
      </c>
      <c r="G2" s="99" t="s">
        <v>40</v>
      </c>
      <c r="H2" s="492"/>
      <c r="I2" s="492"/>
    </row>
    <row r="3" spans="1:9" ht="26.4" customHeight="1" x14ac:dyDescent="0.25">
      <c r="A3" s="495" t="s">
        <v>234</v>
      </c>
      <c r="B3" s="104" t="s">
        <v>299</v>
      </c>
      <c r="C3" s="101">
        <f>Buget_cerere!D6</f>
        <v>0</v>
      </c>
      <c r="D3" s="101">
        <f>Buget_cerere!E6</f>
        <v>0</v>
      </c>
      <c r="E3" s="101">
        <f>Buget_cerere!F6</f>
        <v>0</v>
      </c>
      <c r="F3" s="101">
        <f>Buget_cerere!G6</f>
        <v>0</v>
      </c>
      <c r="G3" s="101">
        <f>Buget_cerere!H6</f>
        <v>0</v>
      </c>
      <c r="H3" s="101">
        <f>Buget_cerere!I6</f>
        <v>0</v>
      </c>
      <c r="I3" s="101">
        <f>Buget_cerere!J6</f>
        <v>0</v>
      </c>
    </row>
    <row r="4" spans="1:9" ht="48" x14ac:dyDescent="0.25">
      <c r="A4" s="496"/>
      <c r="B4" s="104" t="s">
        <v>257</v>
      </c>
      <c r="C4" s="101">
        <f>Buget_cerere!D46</f>
        <v>0</v>
      </c>
      <c r="D4" s="101">
        <f>Buget_cerere!E46</f>
        <v>0</v>
      </c>
      <c r="E4" s="101">
        <f>Buget_cerere!F46</f>
        <v>0</v>
      </c>
      <c r="F4" s="101">
        <f>Buget_cerere!G46</f>
        <v>0</v>
      </c>
      <c r="G4" s="101">
        <f>Buget_cerere!H46</f>
        <v>0</v>
      </c>
      <c r="H4" s="101">
        <f>Buget_cerere!I46</f>
        <v>0</v>
      </c>
      <c r="I4" s="101">
        <f>Buget_cerere!J46</f>
        <v>0</v>
      </c>
    </row>
    <row r="5" spans="1:9" ht="15" customHeight="1" x14ac:dyDescent="0.25">
      <c r="A5" s="496"/>
      <c r="B5" s="104" t="s">
        <v>267</v>
      </c>
      <c r="C5" s="101">
        <f>Buget_cerere!D47</f>
        <v>0</v>
      </c>
      <c r="D5" s="101">
        <f>Buget_cerere!E47</f>
        <v>0</v>
      </c>
      <c r="E5" s="101">
        <f>Buget_cerere!F47</f>
        <v>0</v>
      </c>
      <c r="F5" s="101">
        <f>Buget_cerere!G47</f>
        <v>0</v>
      </c>
      <c r="G5" s="101">
        <f>Buget_cerere!H47</f>
        <v>0</v>
      </c>
      <c r="H5" s="101">
        <f>Buget_cerere!I47</f>
        <v>0</v>
      </c>
      <c r="I5" s="101">
        <f>Buget_cerere!J47</f>
        <v>0</v>
      </c>
    </row>
    <row r="6" spans="1:9" ht="14.4" customHeight="1" x14ac:dyDescent="0.25">
      <c r="A6" s="497"/>
      <c r="B6" s="104" t="s">
        <v>269</v>
      </c>
      <c r="C6" s="101">
        <f>Buget_cerere!D48</f>
        <v>0</v>
      </c>
      <c r="D6" s="101">
        <f>Buget_cerere!E48</f>
        <v>0</v>
      </c>
      <c r="E6" s="101">
        <f>Buget_cerere!F48</f>
        <v>0</v>
      </c>
      <c r="F6" s="101">
        <f>Buget_cerere!G48</f>
        <v>0</v>
      </c>
      <c r="G6" s="101">
        <f>Buget_cerere!H48</f>
        <v>0</v>
      </c>
      <c r="H6" s="101">
        <f>Buget_cerere!I48</f>
        <v>0</v>
      </c>
      <c r="I6" s="101">
        <f>Buget_cerere!J48</f>
        <v>0</v>
      </c>
    </row>
    <row r="7" spans="1:9" x14ac:dyDescent="0.25">
      <c r="A7" s="500" t="s">
        <v>236</v>
      </c>
      <c r="B7" s="107" t="s">
        <v>237</v>
      </c>
      <c r="C7" s="108">
        <f>Buget_cerere!D7</f>
        <v>0</v>
      </c>
      <c r="D7" s="108">
        <f>Buget_cerere!E7</f>
        <v>0</v>
      </c>
      <c r="E7" s="108">
        <f>Buget_cerere!F7</f>
        <v>0</v>
      </c>
      <c r="F7" s="108">
        <f>Buget_cerere!G7</f>
        <v>0</v>
      </c>
      <c r="G7" s="108">
        <f>Buget_cerere!H7</f>
        <v>0</v>
      </c>
      <c r="H7" s="108">
        <f>Buget_cerere!I7</f>
        <v>0</v>
      </c>
      <c r="I7" s="108">
        <f>Buget_cerere!J7</f>
        <v>0</v>
      </c>
    </row>
    <row r="8" spans="1:9" ht="36" x14ac:dyDescent="0.25">
      <c r="A8" s="501"/>
      <c r="B8" s="107" t="s">
        <v>238</v>
      </c>
      <c r="C8" s="108">
        <f>Buget_cerere!D8</f>
        <v>0</v>
      </c>
      <c r="D8" s="108">
        <f>Buget_cerere!E8</f>
        <v>0</v>
      </c>
      <c r="E8" s="108">
        <f>Buget_cerere!F8</f>
        <v>0</v>
      </c>
      <c r="F8" s="108">
        <f>Buget_cerere!G8</f>
        <v>0</v>
      </c>
      <c r="G8" s="108">
        <f>Buget_cerere!H8</f>
        <v>0</v>
      </c>
      <c r="H8" s="108">
        <f>Buget_cerere!I8</f>
        <v>0</v>
      </c>
      <c r="I8" s="108">
        <f>Buget_cerere!J8</f>
        <v>0</v>
      </c>
    </row>
    <row r="9" spans="1:9" ht="24" x14ac:dyDescent="0.25">
      <c r="A9" s="501"/>
      <c r="B9" s="107" t="s">
        <v>239</v>
      </c>
      <c r="C9" s="108">
        <f>Buget_cerere!D9</f>
        <v>0</v>
      </c>
      <c r="D9" s="108">
        <f>Buget_cerere!E9</f>
        <v>0</v>
      </c>
      <c r="E9" s="108">
        <f>Buget_cerere!F9</f>
        <v>0</v>
      </c>
      <c r="F9" s="108">
        <f>Buget_cerere!G9</f>
        <v>0</v>
      </c>
      <c r="G9" s="108">
        <f>Buget_cerere!H9</f>
        <v>0</v>
      </c>
      <c r="H9" s="108">
        <f>Buget_cerere!I9</f>
        <v>0</v>
      </c>
      <c r="I9" s="108">
        <f>Buget_cerere!J9</f>
        <v>0</v>
      </c>
    </row>
    <row r="10" spans="1:9" ht="36" x14ac:dyDescent="0.25">
      <c r="A10" s="501"/>
      <c r="B10" s="107" t="s">
        <v>240</v>
      </c>
      <c r="C10" s="108">
        <f>Buget_cerere!D12</f>
        <v>0</v>
      </c>
      <c r="D10" s="108">
        <f>Buget_cerere!E12</f>
        <v>0</v>
      </c>
      <c r="E10" s="108">
        <f>Buget_cerere!F12</f>
        <v>0</v>
      </c>
      <c r="F10" s="108">
        <f>Buget_cerere!G12</f>
        <v>0</v>
      </c>
      <c r="G10" s="108">
        <f>Buget_cerere!H12</f>
        <v>0</v>
      </c>
      <c r="H10" s="108">
        <f>Buget_cerere!I12</f>
        <v>0</v>
      </c>
      <c r="I10" s="108">
        <f>Buget_cerere!J12</f>
        <v>0</v>
      </c>
    </row>
    <row r="11" spans="1:9" x14ac:dyDescent="0.25">
      <c r="A11" s="501"/>
      <c r="B11" s="107" t="s">
        <v>254</v>
      </c>
      <c r="C11" s="108">
        <f>Buget_cerere!D43</f>
        <v>0</v>
      </c>
      <c r="D11" s="108">
        <f>Buget_cerere!E43</f>
        <v>0</v>
      </c>
      <c r="E11" s="108">
        <f>Buget_cerere!F43</f>
        <v>0</v>
      </c>
      <c r="F11" s="108">
        <f>Buget_cerere!G43</f>
        <v>0</v>
      </c>
      <c r="G11" s="108">
        <f>Buget_cerere!H43</f>
        <v>0</v>
      </c>
      <c r="H11" s="108">
        <f>Buget_cerere!I43</f>
        <v>0</v>
      </c>
      <c r="I11" s="108">
        <f>Buget_cerere!J43</f>
        <v>0</v>
      </c>
    </row>
    <row r="12" spans="1:9" ht="24" x14ac:dyDescent="0.25">
      <c r="A12" s="501"/>
      <c r="B12" s="107" t="s">
        <v>255</v>
      </c>
      <c r="C12" s="108">
        <f>Buget_cerere!D44</f>
        <v>0</v>
      </c>
      <c r="D12" s="108">
        <f>Buget_cerere!E44</f>
        <v>0</v>
      </c>
      <c r="E12" s="108">
        <f>Buget_cerere!F44</f>
        <v>0</v>
      </c>
      <c r="F12" s="108">
        <f>Buget_cerere!G44</f>
        <v>0</v>
      </c>
      <c r="G12" s="108">
        <f>Buget_cerere!H44</f>
        <v>0</v>
      </c>
      <c r="H12" s="108">
        <f>Buget_cerere!I44</f>
        <v>0</v>
      </c>
      <c r="I12" s="108">
        <f>Buget_cerere!J44</f>
        <v>0</v>
      </c>
    </row>
    <row r="13" spans="1:9" ht="46.2" customHeight="1" x14ac:dyDescent="0.25">
      <c r="A13" s="501"/>
      <c r="B13" s="107" t="s">
        <v>256</v>
      </c>
      <c r="C13" s="108">
        <f>Buget_cerere!D45</f>
        <v>0</v>
      </c>
      <c r="D13" s="108">
        <f>Buget_cerere!E45</f>
        <v>0</v>
      </c>
      <c r="E13" s="108">
        <f>Buget_cerere!F45</f>
        <v>0</v>
      </c>
      <c r="F13" s="108">
        <f>Buget_cerere!G45</f>
        <v>0</v>
      </c>
      <c r="G13" s="108">
        <f>Buget_cerere!H45</f>
        <v>0</v>
      </c>
      <c r="H13" s="108">
        <f>Buget_cerere!I45</f>
        <v>0</v>
      </c>
      <c r="I13" s="108">
        <f>Buget_cerere!J45</f>
        <v>0</v>
      </c>
    </row>
    <row r="14" spans="1:9" ht="36" x14ac:dyDescent="0.25">
      <c r="A14" s="501"/>
      <c r="B14" s="107" t="s">
        <v>265</v>
      </c>
      <c r="C14" s="108">
        <f>Buget_cerere!D52</f>
        <v>0</v>
      </c>
      <c r="D14" s="108">
        <f>Buget_cerere!E52</f>
        <v>0</v>
      </c>
      <c r="E14" s="108">
        <f>Buget_cerere!F52</f>
        <v>0</v>
      </c>
      <c r="F14" s="108">
        <f>Buget_cerere!G52</f>
        <v>0</v>
      </c>
      <c r="G14" s="108">
        <f>Buget_cerere!H52</f>
        <v>0</v>
      </c>
      <c r="H14" s="108">
        <f>Buget_cerere!I52</f>
        <v>0</v>
      </c>
      <c r="I14" s="108">
        <f>Buget_cerere!J52</f>
        <v>0</v>
      </c>
    </row>
    <row r="15" spans="1:9" ht="24" x14ac:dyDescent="0.25">
      <c r="A15" s="501"/>
      <c r="B15" s="107" t="s">
        <v>266</v>
      </c>
      <c r="C15" s="108">
        <f>Buget_cerere!D53</f>
        <v>0</v>
      </c>
      <c r="D15" s="108">
        <f>Buget_cerere!E53</f>
        <v>0</v>
      </c>
      <c r="E15" s="108">
        <f>Buget_cerere!F53</f>
        <v>0</v>
      </c>
      <c r="F15" s="108">
        <f>Buget_cerere!G53</f>
        <v>0</v>
      </c>
      <c r="G15" s="108">
        <f>Buget_cerere!H53</f>
        <v>0</v>
      </c>
      <c r="H15" s="108">
        <f>Buget_cerere!I53</f>
        <v>0</v>
      </c>
      <c r="I15" s="108">
        <f>Buget_cerere!J53</f>
        <v>0</v>
      </c>
    </row>
    <row r="16" spans="1:9" ht="24" x14ac:dyDescent="0.25">
      <c r="A16" s="501"/>
      <c r="B16" s="107" t="s">
        <v>260</v>
      </c>
      <c r="C16" s="108">
        <f>Buget_cerere!D60</f>
        <v>0</v>
      </c>
      <c r="D16" s="108">
        <f>Buget_cerere!E60</f>
        <v>0</v>
      </c>
      <c r="E16" s="108">
        <f>Buget_cerere!F60</f>
        <v>0</v>
      </c>
      <c r="F16" s="108">
        <f>Buget_cerere!G60</f>
        <v>0</v>
      </c>
      <c r="G16" s="108">
        <f>Buget_cerere!H60</f>
        <v>0</v>
      </c>
      <c r="H16" s="108">
        <f>Buget_cerere!I60</f>
        <v>0</v>
      </c>
      <c r="I16" s="108">
        <f>Buget_cerere!J60</f>
        <v>0</v>
      </c>
    </row>
    <row r="17" spans="1:9" ht="24" x14ac:dyDescent="0.25">
      <c r="A17" s="501"/>
      <c r="B17" s="107" t="s">
        <v>258</v>
      </c>
      <c r="C17" s="108">
        <f>Buget_cerere!D64</f>
        <v>0</v>
      </c>
      <c r="D17" s="108">
        <f>Buget_cerere!E64</f>
        <v>0</v>
      </c>
      <c r="E17" s="108">
        <f>Buget_cerere!F64</f>
        <v>0</v>
      </c>
      <c r="F17" s="108">
        <f>Buget_cerere!G64</f>
        <v>0</v>
      </c>
      <c r="G17" s="108">
        <f>Buget_cerere!H64</f>
        <v>0</v>
      </c>
      <c r="H17" s="108">
        <f>Buget_cerere!I64</f>
        <v>0</v>
      </c>
      <c r="I17" s="108">
        <f>Buget_cerere!J64</f>
        <v>0</v>
      </c>
    </row>
    <row r="18" spans="1:9" x14ac:dyDescent="0.25">
      <c r="A18" s="501"/>
      <c r="B18" s="369" t="s">
        <v>259</v>
      </c>
      <c r="C18" s="370">
        <f>Buget_cerere!D65</f>
        <v>0</v>
      </c>
      <c r="D18" s="370">
        <f>Buget_cerere!E65</f>
        <v>0</v>
      </c>
      <c r="E18" s="370">
        <f>Buget_cerere!F65</f>
        <v>0</v>
      </c>
      <c r="F18" s="370">
        <f>Buget_cerere!G65</f>
        <v>0</v>
      </c>
      <c r="G18" s="370">
        <f>Buget_cerere!H65</f>
        <v>0</v>
      </c>
      <c r="H18" s="370">
        <f>Buget_cerere!I65</f>
        <v>0</v>
      </c>
      <c r="I18" s="370">
        <f>Buget_cerere!J65</f>
        <v>0</v>
      </c>
    </row>
    <row r="19" spans="1:9" ht="27" customHeight="1" x14ac:dyDescent="0.25">
      <c r="A19" s="371" t="str">
        <f>Buget_cerere!K68</f>
        <v>MARJĂ BUGET</v>
      </c>
      <c r="B19" s="371" t="str">
        <f>Buget_cerere!L68</f>
        <v xml:space="preserve">7.1 Cheltuieli aferente marjei de buget </v>
      </c>
      <c r="C19" s="372">
        <f>Buget_cerere!D68</f>
        <v>0</v>
      </c>
      <c r="D19" s="372">
        <f>Buget_cerere!E68</f>
        <v>0</v>
      </c>
      <c r="E19" s="372">
        <f>Buget_cerere!F68</f>
        <v>0</v>
      </c>
      <c r="F19" s="372">
        <f>Buget_cerere!G68</f>
        <v>0</v>
      </c>
      <c r="G19" s="372">
        <f>Buget_cerere!H68</f>
        <v>0</v>
      </c>
      <c r="H19" s="372">
        <f>Buget_cerere!I68</f>
        <v>0</v>
      </c>
      <c r="I19" s="372">
        <f>Buget_cerere!J68</f>
        <v>0</v>
      </c>
    </row>
    <row r="20" spans="1:9" ht="41.4" customHeight="1" x14ac:dyDescent="0.25">
      <c r="A20" s="371" t="str">
        <f>Buget_cerere!K69</f>
        <v>REZERVĂ IMPLEMENTARE</v>
      </c>
      <c r="B20" s="371" t="str">
        <f>Buget_cerere!L69</f>
        <v>7.2 Cheltuieli pentru constituirea rezervei de implementare pentru ajustarea de preţ</v>
      </c>
      <c r="C20" s="372">
        <f>Buget_cerere!D69</f>
        <v>0</v>
      </c>
      <c r="D20" s="372">
        <f>Buget_cerere!E69</f>
        <v>0</v>
      </c>
      <c r="E20" s="372">
        <f>Buget_cerere!F69</f>
        <v>0</v>
      </c>
      <c r="F20" s="372">
        <f>Buget_cerere!G69</f>
        <v>0</v>
      </c>
      <c r="G20" s="372">
        <f>Buget_cerere!H69</f>
        <v>0</v>
      </c>
      <c r="H20" s="372">
        <f>Buget_cerere!I69</f>
        <v>0</v>
      </c>
      <c r="I20" s="372">
        <f>Buget_cerere!J69</f>
        <v>0</v>
      </c>
    </row>
    <row r="21" spans="1:9" x14ac:dyDescent="0.25">
      <c r="A21" s="498" t="s">
        <v>241</v>
      </c>
      <c r="B21" s="109" t="s">
        <v>242</v>
      </c>
      <c r="C21" s="110">
        <f>Buget_cerere!D16</f>
        <v>0</v>
      </c>
      <c r="D21" s="110">
        <f>Buget_cerere!E16</f>
        <v>0</v>
      </c>
      <c r="E21" s="110">
        <f>Buget_cerere!F16</f>
        <v>0</v>
      </c>
      <c r="F21" s="110">
        <f>Buget_cerere!G16</f>
        <v>0</v>
      </c>
      <c r="G21" s="110">
        <f>Buget_cerere!H16</f>
        <v>0</v>
      </c>
      <c r="H21" s="110">
        <f>Buget_cerere!I16</f>
        <v>0</v>
      </c>
      <c r="I21" s="110">
        <f>Buget_cerere!J16</f>
        <v>0</v>
      </c>
    </row>
    <row r="22" spans="1:9" ht="24" x14ac:dyDescent="0.25">
      <c r="A22" s="498"/>
      <c r="B22" s="109" t="s">
        <v>243</v>
      </c>
      <c r="C22" s="110">
        <f>Buget_cerere!D17</f>
        <v>0</v>
      </c>
      <c r="D22" s="110">
        <f>Buget_cerere!E17</f>
        <v>0</v>
      </c>
      <c r="E22" s="110">
        <f>Buget_cerere!F17</f>
        <v>0</v>
      </c>
      <c r="F22" s="110">
        <f>Buget_cerere!G17</f>
        <v>0</v>
      </c>
      <c r="G22" s="110">
        <f>Buget_cerere!H17</f>
        <v>0</v>
      </c>
      <c r="H22" s="110">
        <f>Buget_cerere!I17</f>
        <v>0</v>
      </c>
      <c r="I22" s="110">
        <f>Buget_cerere!J17</f>
        <v>0</v>
      </c>
    </row>
    <row r="23" spans="1:9" x14ac:dyDescent="0.25">
      <c r="A23" s="498"/>
      <c r="B23" s="109" t="s">
        <v>244</v>
      </c>
      <c r="C23" s="110">
        <f>Buget_cerere!D18</f>
        <v>0</v>
      </c>
      <c r="D23" s="110">
        <f>Buget_cerere!E18</f>
        <v>0</v>
      </c>
      <c r="E23" s="110">
        <f>Buget_cerere!F18</f>
        <v>0</v>
      </c>
      <c r="F23" s="110">
        <f>Buget_cerere!G18</f>
        <v>0</v>
      </c>
      <c r="G23" s="110">
        <f>Buget_cerere!H18</f>
        <v>0</v>
      </c>
      <c r="H23" s="110">
        <f>Buget_cerere!I18</f>
        <v>0</v>
      </c>
      <c r="I23" s="110">
        <f>Buget_cerere!J18</f>
        <v>0</v>
      </c>
    </row>
    <row r="24" spans="1:9" ht="36" x14ac:dyDescent="0.25">
      <c r="A24" s="498"/>
      <c r="B24" s="109" t="s">
        <v>245</v>
      </c>
      <c r="C24" s="110">
        <f>Buget_cerere!D19</f>
        <v>0</v>
      </c>
      <c r="D24" s="110">
        <f>Buget_cerere!E19</f>
        <v>0</v>
      </c>
      <c r="E24" s="110">
        <f>Buget_cerere!F19</f>
        <v>0</v>
      </c>
      <c r="F24" s="110">
        <f>Buget_cerere!G19</f>
        <v>0</v>
      </c>
      <c r="G24" s="110">
        <f>Buget_cerere!H19</f>
        <v>0</v>
      </c>
      <c r="H24" s="110">
        <f>Buget_cerere!I19</f>
        <v>0</v>
      </c>
      <c r="I24" s="110">
        <f>Buget_cerere!J19</f>
        <v>0</v>
      </c>
    </row>
    <row r="25" spans="1:9" x14ac:dyDescent="0.25">
      <c r="A25" s="498"/>
      <c r="B25" s="109" t="s">
        <v>246</v>
      </c>
      <c r="C25" s="110">
        <f>Buget_cerere!D20</f>
        <v>0</v>
      </c>
      <c r="D25" s="110">
        <f>Buget_cerere!E20</f>
        <v>0</v>
      </c>
      <c r="E25" s="110">
        <f>Buget_cerere!F20</f>
        <v>0</v>
      </c>
      <c r="F25" s="110">
        <f>Buget_cerere!G20</f>
        <v>0</v>
      </c>
      <c r="G25" s="110">
        <f>Buget_cerere!H20</f>
        <v>0</v>
      </c>
      <c r="H25" s="110">
        <f>Buget_cerere!I20</f>
        <v>0</v>
      </c>
      <c r="I25" s="110">
        <f>Buget_cerere!J20</f>
        <v>0</v>
      </c>
    </row>
    <row r="26" spans="1:9" ht="36" x14ac:dyDescent="0.25">
      <c r="A26" s="498"/>
      <c r="B26" s="109" t="s">
        <v>247</v>
      </c>
      <c r="C26" s="110">
        <f>Buget_cerere!D21</f>
        <v>0</v>
      </c>
      <c r="D26" s="110">
        <f>Buget_cerere!E21</f>
        <v>0</v>
      </c>
      <c r="E26" s="110">
        <f>Buget_cerere!F21</f>
        <v>0</v>
      </c>
      <c r="F26" s="110">
        <f>Buget_cerere!G21</f>
        <v>0</v>
      </c>
      <c r="G26" s="110">
        <f>Buget_cerere!H21</f>
        <v>0</v>
      </c>
      <c r="H26" s="110">
        <f>Buget_cerere!I21</f>
        <v>0</v>
      </c>
      <c r="I26" s="110">
        <f>Buget_cerere!J21</f>
        <v>0</v>
      </c>
    </row>
    <row r="27" spans="1:9" x14ac:dyDescent="0.25">
      <c r="A27" s="498"/>
      <c r="B27" s="109" t="s">
        <v>248</v>
      </c>
      <c r="C27" s="110">
        <f>Buget_cerere!D23</f>
        <v>0</v>
      </c>
      <c r="D27" s="110">
        <f>Buget_cerere!E23</f>
        <v>0</v>
      </c>
      <c r="E27" s="110">
        <f>Buget_cerere!F23</f>
        <v>0</v>
      </c>
      <c r="F27" s="110">
        <f>Buget_cerere!G23</f>
        <v>0</v>
      </c>
      <c r="G27" s="110">
        <f>Buget_cerere!H23</f>
        <v>0</v>
      </c>
      <c r="H27" s="110">
        <f>Buget_cerere!I23</f>
        <v>0</v>
      </c>
      <c r="I27" s="110">
        <f>Buget_cerere!J23</f>
        <v>0</v>
      </c>
    </row>
    <row r="28" spans="1:9" x14ac:dyDescent="0.25">
      <c r="A28" s="498"/>
      <c r="B28" s="109" t="s">
        <v>249</v>
      </c>
      <c r="C28" s="110">
        <f>Buget_cerere!D24</f>
        <v>0</v>
      </c>
      <c r="D28" s="110">
        <f>Buget_cerere!E24</f>
        <v>0</v>
      </c>
      <c r="E28" s="110">
        <f>Buget_cerere!F24</f>
        <v>0</v>
      </c>
      <c r="F28" s="110">
        <f>Buget_cerere!G24</f>
        <v>0</v>
      </c>
      <c r="G28" s="110">
        <f>Buget_cerere!H24</f>
        <v>0</v>
      </c>
      <c r="H28" s="110">
        <f>Buget_cerere!I24</f>
        <v>0</v>
      </c>
      <c r="I28" s="110">
        <f>Buget_cerere!J24</f>
        <v>0</v>
      </c>
    </row>
    <row r="29" spans="1:9" ht="48" x14ac:dyDescent="0.25">
      <c r="A29" s="498"/>
      <c r="B29" s="109" t="s">
        <v>250</v>
      </c>
      <c r="C29" s="110">
        <f>Buget_cerere!D25</f>
        <v>0</v>
      </c>
      <c r="D29" s="110">
        <f>Buget_cerere!E25</f>
        <v>0</v>
      </c>
      <c r="E29" s="110">
        <f>Buget_cerere!F25</f>
        <v>0</v>
      </c>
      <c r="F29" s="110">
        <f>Buget_cerere!G25</f>
        <v>0</v>
      </c>
      <c r="G29" s="110">
        <f>Buget_cerere!H25</f>
        <v>0</v>
      </c>
      <c r="H29" s="110">
        <f>Buget_cerere!I25</f>
        <v>0</v>
      </c>
      <c r="I29" s="110">
        <f>Buget_cerere!J25</f>
        <v>0</v>
      </c>
    </row>
    <row r="30" spans="1:9" ht="36" x14ac:dyDescent="0.25">
      <c r="A30" s="498"/>
      <c r="B30" s="109" t="s">
        <v>251</v>
      </c>
      <c r="C30" s="110">
        <f>Buget_cerere!D26</f>
        <v>0</v>
      </c>
      <c r="D30" s="110">
        <f>Buget_cerere!E26</f>
        <v>0</v>
      </c>
      <c r="E30" s="110">
        <f>Buget_cerere!F26</f>
        <v>0</v>
      </c>
      <c r="F30" s="110">
        <f>Buget_cerere!G26</f>
        <v>0</v>
      </c>
      <c r="G30" s="110">
        <f>Buget_cerere!H26</f>
        <v>0</v>
      </c>
      <c r="H30" s="110">
        <f>Buget_cerere!I26</f>
        <v>0</v>
      </c>
      <c r="I30" s="110">
        <f>Buget_cerere!J26</f>
        <v>0</v>
      </c>
    </row>
    <row r="31" spans="1:9" ht="36" x14ac:dyDescent="0.25">
      <c r="A31" s="498"/>
      <c r="B31" s="109" t="s">
        <v>252</v>
      </c>
      <c r="C31" s="110">
        <f>Buget_cerere!D27</f>
        <v>0</v>
      </c>
      <c r="D31" s="110">
        <f>Buget_cerere!E27</f>
        <v>0</v>
      </c>
      <c r="E31" s="110">
        <f>Buget_cerere!F27</f>
        <v>0</v>
      </c>
      <c r="F31" s="110">
        <f>Buget_cerere!G27</f>
        <v>0</v>
      </c>
      <c r="G31" s="110">
        <f>Buget_cerere!H27</f>
        <v>0</v>
      </c>
      <c r="H31" s="110">
        <f>Buget_cerere!I27</f>
        <v>0</v>
      </c>
      <c r="I31" s="110">
        <f>Buget_cerere!J27</f>
        <v>0</v>
      </c>
    </row>
    <row r="32" spans="1:9" ht="24" x14ac:dyDescent="0.25">
      <c r="A32" s="498"/>
      <c r="B32" s="109" t="s">
        <v>253</v>
      </c>
      <c r="C32" s="110">
        <f>Buget_cerere!D28</f>
        <v>0</v>
      </c>
      <c r="D32" s="110">
        <f>Buget_cerere!E28</f>
        <v>0</v>
      </c>
      <c r="E32" s="110">
        <f>Buget_cerere!F28</f>
        <v>0</v>
      </c>
      <c r="F32" s="110">
        <f>Buget_cerere!G28</f>
        <v>0</v>
      </c>
      <c r="G32" s="110">
        <f>Buget_cerere!H28</f>
        <v>0</v>
      </c>
      <c r="H32" s="110">
        <f>Buget_cerere!I28</f>
        <v>0</v>
      </c>
      <c r="I32" s="110">
        <f>Buget_cerere!J28</f>
        <v>0</v>
      </c>
    </row>
    <row r="33" spans="1:9" ht="24" x14ac:dyDescent="0.25">
      <c r="A33" s="498"/>
      <c r="B33" s="109" t="s">
        <v>270</v>
      </c>
      <c r="C33" s="110">
        <f>Buget_cerere!D36</f>
        <v>0</v>
      </c>
      <c r="D33" s="110">
        <f>Buget_cerere!E36</f>
        <v>0</v>
      </c>
      <c r="E33" s="110">
        <f>Buget_cerere!F36</f>
        <v>0</v>
      </c>
      <c r="F33" s="110">
        <f>Buget_cerere!G36</f>
        <v>0</v>
      </c>
      <c r="G33" s="110">
        <f>Buget_cerere!H36</f>
        <v>0</v>
      </c>
      <c r="H33" s="110">
        <f>Buget_cerere!I36</f>
        <v>0</v>
      </c>
      <c r="I33" s="110">
        <f>Buget_cerere!J36</f>
        <v>0</v>
      </c>
    </row>
    <row r="34" spans="1:9" ht="24" x14ac:dyDescent="0.25">
      <c r="A34" s="498"/>
      <c r="B34" s="109" t="s">
        <v>558</v>
      </c>
      <c r="C34" s="110">
        <f>Buget_cerere!D40</f>
        <v>0</v>
      </c>
      <c r="D34" s="110">
        <f>Buget_cerere!E40</f>
        <v>0</v>
      </c>
      <c r="E34" s="110">
        <f>Buget_cerere!F40</f>
        <v>0</v>
      </c>
      <c r="F34" s="110">
        <f>Buget_cerere!G40</f>
        <v>0</v>
      </c>
      <c r="G34" s="110">
        <f>Buget_cerere!H40</f>
        <v>0</v>
      </c>
      <c r="H34" s="110">
        <f>Buget_cerere!I40</f>
        <v>0</v>
      </c>
      <c r="I34" s="110">
        <f>Buget_cerere!J40</f>
        <v>0</v>
      </c>
    </row>
    <row r="35" spans="1:9" ht="24" x14ac:dyDescent="0.25">
      <c r="A35" s="498"/>
      <c r="B35" s="109" t="s">
        <v>271</v>
      </c>
      <c r="C35" s="110">
        <f>Buget_cerere!D39</f>
        <v>0</v>
      </c>
      <c r="D35" s="110">
        <f>Buget_cerere!E39</f>
        <v>0</v>
      </c>
      <c r="E35" s="110">
        <f>Buget_cerere!F39</f>
        <v>0</v>
      </c>
      <c r="F35" s="110">
        <f>Buget_cerere!G39</f>
        <v>0</v>
      </c>
      <c r="G35" s="110">
        <f>Buget_cerere!H39</f>
        <v>0</v>
      </c>
      <c r="H35" s="110">
        <f>Buget_cerere!I39</f>
        <v>0</v>
      </c>
      <c r="I35" s="110">
        <f>Buget_cerere!J39</f>
        <v>0</v>
      </c>
    </row>
    <row r="36" spans="1:9" x14ac:dyDescent="0.25">
      <c r="A36" s="498"/>
      <c r="B36" s="109" t="str">
        <f>Foaie2!B87</f>
        <v>Măsuri de tip FSE+</v>
      </c>
      <c r="C36" s="110">
        <f>Buget_cerere!D75</f>
        <v>0</v>
      </c>
      <c r="D36" s="110">
        <f>Buget_cerere!E75</f>
        <v>0</v>
      </c>
      <c r="E36" s="110">
        <f>Buget_cerere!F75</f>
        <v>0</v>
      </c>
      <c r="F36" s="110">
        <f>Buget_cerere!G75</f>
        <v>0</v>
      </c>
      <c r="G36" s="110">
        <f>Buget_cerere!H75</f>
        <v>0</v>
      </c>
      <c r="H36" s="110">
        <f>Buget_cerere!I75</f>
        <v>0</v>
      </c>
      <c r="I36" s="110">
        <f>Buget_cerere!J75</f>
        <v>0</v>
      </c>
    </row>
    <row r="37" spans="1:9" ht="36" x14ac:dyDescent="0.25">
      <c r="A37" s="499" t="s">
        <v>261</v>
      </c>
      <c r="B37" s="111" t="s">
        <v>190</v>
      </c>
      <c r="C37" s="112">
        <f>Buget_cerere!D55</f>
        <v>0</v>
      </c>
      <c r="D37" s="112">
        <f>Buget_cerere!E55</f>
        <v>0</v>
      </c>
      <c r="E37" s="112">
        <f>Buget_cerere!F55</f>
        <v>0</v>
      </c>
      <c r="F37" s="112">
        <f>Buget_cerere!G55</f>
        <v>0</v>
      </c>
      <c r="G37" s="112">
        <f>Buget_cerere!H55</f>
        <v>0</v>
      </c>
      <c r="H37" s="112">
        <f>Buget_cerere!I55</f>
        <v>0</v>
      </c>
      <c r="I37" s="112">
        <f>Buget_cerere!J55</f>
        <v>0</v>
      </c>
    </row>
    <row r="38" spans="1:9" ht="36" x14ac:dyDescent="0.25">
      <c r="A38" s="499"/>
      <c r="B38" s="111" t="s">
        <v>262</v>
      </c>
      <c r="C38" s="112">
        <f>Buget_cerere!D56</f>
        <v>0</v>
      </c>
      <c r="D38" s="112">
        <f>Buget_cerere!E56</f>
        <v>0</v>
      </c>
      <c r="E38" s="112">
        <f>Buget_cerere!F56</f>
        <v>0</v>
      </c>
      <c r="F38" s="112">
        <f>Buget_cerere!G56</f>
        <v>0</v>
      </c>
      <c r="G38" s="112">
        <f>Buget_cerere!H56</f>
        <v>0</v>
      </c>
      <c r="H38" s="112">
        <f>Buget_cerere!I56</f>
        <v>0</v>
      </c>
      <c r="I38" s="112">
        <f>Buget_cerere!J56</f>
        <v>0</v>
      </c>
    </row>
    <row r="39" spans="1:9" ht="48" x14ac:dyDescent="0.25">
      <c r="A39" s="499"/>
      <c r="B39" s="111" t="s">
        <v>192</v>
      </c>
      <c r="C39" s="112">
        <f>Buget_cerere!D57</f>
        <v>0</v>
      </c>
      <c r="D39" s="112">
        <f>Buget_cerere!E57</f>
        <v>0</v>
      </c>
      <c r="E39" s="112">
        <f>Buget_cerere!F57</f>
        <v>0</v>
      </c>
      <c r="F39" s="112">
        <f>Buget_cerere!G57</f>
        <v>0</v>
      </c>
      <c r="G39" s="112">
        <f>Buget_cerere!H57</f>
        <v>0</v>
      </c>
      <c r="H39" s="112">
        <f>Buget_cerere!I57</f>
        <v>0</v>
      </c>
      <c r="I39" s="112">
        <f>Buget_cerere!J57</f>
        <v>0</v>
      </c>
    </row>
    <row r="40" spans="1:9" ht="24" x14ac:dyDescent="0.25">
      <c r="A40" s="499"/>
      <c r="B40" s="111" t="s">
        <v>263</v>
      </c>
      <c r="C40" s="112">
        <f>Buget_cerere!D58</f>
        <v>0</v>
      </c>
      <c r="D40" s="112">
        <f>Buget_cerere!E58</f>
        <v>0</v>
      </c>
      <c r="E40" s="112">
        <f>Buget_cerere!F58</f>
        <v>0</v>
      </c>
      <c r="F40" s="112">
        <f>Buget_cerere!G58</f>
        <v>0</v>
      </c>
      <c r="G40" s="112">
        <f>Buget_cerere!H58</f>
        <v>0</v>
      </c>
      <c r="H40" s="112">
        <f>Buget_cerere!I58</f>
        <v>0</v>
      </c>
      <c r="I40" s="112">
        <f>Buget_cerere!J58</f>
        <v>0</v>
      </c>
    </row>
    <row r="41" spans="1:9" ht="36" x14ac:dyDescent="0.25">
      <c r="A41" s="499"/>
      <c r="B41" s="111" t="s">
        <v>264</v>
      </c>
      <c r="C41" s="112">
        <f>Buget_cerere!D59</f>
        <v>0</v>
      </c>
      <c r="D41" s="112">
        <f>Buget_cerere!E59</f>
        <v>0</v>
      </c>
      <c r="E41" s="112">
        <f>Buget_cerere!F59</f>
        <v>0</v>
      </c>
      <c r="F41" s="112">
        <f>Buget_cerere!G59</f>
        <v>0</v>
      </c>
      <c r="G41" s="112">
        <f>Buget_cerere!H59</f>
        <v>0</v>
      </c>
      <c r="H41" s="112">
        <f>Buget_cerere!I59</f>
        <v>0</v>
      </c>
      <c r="I41" s="112">
        <f>Buget_cerere!J59</f>
        <v>0</v>
      </c>
    </row>
    <row r="42" spans="1:9" ht="36" x14ac:dyDescent="0.25">
      <c r="A42" s="106" t="s">
        <v>273</v>
      </c>
      <c r="B42" s="105" t="str">
        <f>Foaie2!B24</f>
        <v>Cheltuieli indirecte conform art. 54 lit.a RDC 1060/2021</v>
      </c>
      <c r="C42" s="102">
        <f>Buget_cerere!D29+Buget_cerere!D30+Buget_cerere!D61+Buget_cerere!D74</f>
        <v>0</v>
      </c>
      <c r="D42" s="102">
        <f>Buget_cerere!E29+Buget_cerere!E30+Buget_cerere!E61+Buget_cerere!E74</f>
        <v>0</v>
      </c>
      <c r="E42" s="102">
        <f>Buget_cerere!F29+Buget_cerere!F30+Buget_cerere!F61+Buget_cerere!F74</f>
        <v>0</v>
      </c>
      <c r="F42" s="102">
        <f>Buget_cerere!G29+Buget_cerere!G30+Buget_cerere!G61+Buget_cerere!G74</f>
        <v>0</v>
      </c>
      <c r="G42" s="102">
        <f>Buget_cerere!H29+Buget_cerere!H30+Buget_cerere!H61+Buget_cerere!H74</f>
        <v>0</v>
      </c>
      <c r="H42" s="102">
        <f>Buget_cerere!I29+Buget_cerere!I30+Buget_cerere!I61+Buget_cerere!I74</f>
        <v>0</v>
      </c>
      <c r="I42" s="102">
        <f>Buget_cerere!J29+Buget_cerere!J30+Buget_cerere!J61+Buget_cerere!J74</f>
        <v>0</v>
      </c>
    </row>
    <row r="43" spans="1:9" hidden="1" x14ac:dyDescent="0.25"/>
    <row r="44" spans="1:9" hidden="1" x14ac:dyDescent="0.25"/>
    <row r="45" spans="1:9" x14ac:dyDescent="0.25">
      <c r="A45" s="490" t="s">
        <v>0</v>
      </c>
      <c r="B45" s="491"/>
      <c r="C45" s="113">
        <f>SUM(C3:C44)</f>
        <v>0</v>
      </c>
      <c r="D45" s="113">
        <f t="shared" ref="D45:I45" si="0">SUM(D3:D44)</f>
        <v>0</v>
      </c>
      <c r="E45" s="113">
        <f t="shared" si="0"/>
        <v>0</v>
      </c>
      <c r="F45" s="113">
        <f t="shared" si="0"/>
        <v>0</v>
      </c>
      <c r="G45" s="113">
        <f t="shared" si="0"/>
        <v>0</v>
      </c>
      <c r="H45" s="113">
        <f t="shared" si="0"/>
        <v>0</v>
      </c>
      <c r="I45" s="113">
        <f t="shared" si="0"/>
        <v>0</v>
      </c>
    </row>
    <row r="46" spans="1:9" s="376" customFormat="1" x14ac:dyDescent="0.25">
      <c r="A46" s="373"/>
      <c r="B46" s="374"/>
      <c r="C46" s="375" t="str">
        <f>IF(C45=Buget_cerere!D88,"OK","ERROR")</f>
        <v>OK</v>
      </c>
      <c r="D46" s="375" t="str">
        <f>IF(D45=Buget_cerere!E88,"OK","ERROR")</f>
        <v>OK</v>
      </c>
      <c r="E46" s="375" t="str">
        <f>IF(E45=Buget_cerere!F88,"OK","ERROR")</f>
        <v>OK</v>
      </c>
      <c r="F46" s="375" t="str">
        <f>IF(F45=Buget_cerere!G88,"OK","ERROR")</f>
        <v>OK</v>
      </c>
      <c r="G46" s="375" t="str">
        <f>IF(G45=Buget_cerere!H88,"OK","ERROR")</f>
        <v>OK</v>
      </c>
      <c r="H46" s="375" t="str">
        <f>IF(H45=Buget_cerere!I88,"OK","ERROR")</f>
        <v>OK</v>
      </c>
      <c r="I46" s="375" t="str">
        <f>IF(I45=Buget_cerere!J88,"OK","ERROR")</f>
        <v>OK</v>
      </c>
    </row>
    <row r="50" spans="3:5" x14ac:dyDescent="0.25">
      <c r="C50" s="118"/>
      <c r="D50" s="118"/>
      <c r="E50" s="118"/>
    </row>
  </sheetData>
  <mergeCells count="12">
    <mergeCell ref="A45:B45"/>
    <mergeCell ref="E1:E2"/>
    <mergeCell ref="F1:G1"/>
    <mergeCell ref="H1:H2"/>
    <mergeCell ref="I1:I2"/>
    <mergeCell ref="A1:A2"/>
    <mergeCell ref="B1:B2"/>
    <mergeCell ref="A3:A6"/>
    <mergeCell ref="A21:A36"/>
    <mergeCell ref="A37:A41"/>
    <mergeCell ref="C1:D1"/>
    <mergeCell ref="A7:A18"/>
  </mergeCells>
  <conditionalFormatting sqref="C46:I46">
    <cfRule type="cellIs" dxfId="1" priority="1" operator="equal">
      <formula>"error"</formula>
    </cfRule>
  </conditionalFormatting>
  <pageMargins left="0.45" right="0.45" top="0.25" bottom="0.25" header="0" footer="0"/>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7"/>
  <sheetViews>
    <sheetView topLeftCell="B78" workbookViewId="0">
      <selection activeCell="M101" sqref="M101"/>
    </sheetView>
  </sheetViews>
  <sheetFormatPr defaultColWidth="8.88671875" defaultRowHeight="10.199999999999999" x14ac:dyDescent="0.2"/>
  <cols>
    <col min="1" max="1" width="4.109375" style="129" hidden="1" customWidth="1"/>
    <col min="2" max="2" width="4.109375" style="129" customWidth="1"/>
    <col min="3" max="3" width="23" style="188" customWidth="1"/>
    <col min="4" max="17" width="10.6640625" style="189" bestFit="1" customWidth="1"/>
    <col min="18" max="22" width="10.6640625" style="190" bestFit="1" customWidth="1"/>
    <col min="23" max="23" width="10" style="190" customWidth="1"/>
    <col min="24" max="28" width="9.6640625" style="129" customWidth="1"/>
    <col min="29" max="33" width="9.33203125" style="129" bestFit="1" customWidth="1"/>
    <col min="34" max="16384" width="8.88671875" style="129"/>
  </cols>
  <sheetData>
    <row r="1" spans="1:33" ht="15.6" customHeight="1" x14ac:dyDescent="0.2">
      <c r="B1" s="130"/>
      <c r="C1" s="502" t="s">
        <v>72</v>
      </c>
      <c r="D1" s="502"/>
      <c r="E1" s="502"/>
      <c r="F1" s="502"/>
      <c r="G1" s="502"/>
      <c r="H1" s="502"/>
      <c r="I1" s="502"/>
      <c r="J1" s="502"/>
      <c r="K1" s="502"/>
      <c r="L1" s="502"/>
      <c r="M1" s="502"/>
      <c r="N1" s="502"/>
      <c r="O1" s="502" t="s">
        <v>72</v>
      </c>
      <c r="P1" s="502"/>
      <c r="Q1" s="502"/>
      <c r="R1" s="502"/>
      <c r="S1" s="502"/>
      <c r="T1" s="502"/>
      <c r="U1" s="502"/>
      <c r="V1" s="502"/>
      <c r="W1" s="502"/>
      <c r="X1" s="502"/>
      <c r="Y1" s="502"/>
      <c r="Z1" s="502"/>
      <c r="AA1" s="502" t="s">
        <v>72</v>
      </c>
      <c r="AB1" s="502"/>
      <c r="AC1" s="502"/>
      <c r="AD1" s="502"/>
      <c r="AE1" s="502"/>
      <c r="AF1" s="502"/>
      <c r="AG1" s="502"/>
    </row>
    <row r="2" spans="1:33" s="131" customFormat="1" ht="19.2" customHeight="1" x14ac:dyDescent="0.3">
      <c r="B2" s="132"/>
      <c r="C2" s="503"/>
      <c r="D2" s="503"/>
      <c r="E2" s="503"/>
      <c r="F2" s="503"/>
      <c r="G2" s="503"/>
      <c r="H2" s="503"/>
      <c r="I2" s="134"/>
      <c r="J2" s="134"/>
      <c r="K2" s="134"/>
      <c r="L2" s="134"/>
      <c r="M2" s="134"/>
      <c r="N2" s="135"/>
      <c r="O2" s="135"/>
      <c r="P2" s="135"/>
      <c r="Q2" s="135"/>
      <c r="R2" s="135"/>
      <c r="S2" s="135"/>
      <c r="T2" s="135"/>
      <c r="U2" s="135"/>
      <c r="V2" s="135"/>
      <c r="W2" s="135"/>
      <c r="X2" s="132"/>
      <c r="Y2" s="132"/>
      <c r="Z2" s="132"/>
      <c r="AA2" s="132"/>
      <c r="AB2" s="132"/>
      <c r="AC2" s="132"/>
      <c r="AD2" s="132"/>
      <c r="AE2" s="132"/>
      <c r="AF2" s="132"/>
      <c r="AG2" s="132"/>
    </row>
    <row r="3" spans="1:33" s="131" customFormat="1" ht="14.4" customHeight="1" x14ac:dyDescent="0.3">
      <c r="B3" s="132"/>
      <c r="C3" s="133"/>
      <c r="D3" s="136">
        <v>1</v>
      </c>
      <c r="E3" s="136">
        <v>2</v>
      </c>
      <c r="F3" s="136">
        <v>3</v>
      </c>
      <c r="G3" s="136">
        <v>4</v>
      </c>
      <c r="H3" s="136">
        <v>5</v>
      </c>
      <c r="I3" s="136">
        <v>6</v>
      </c>
      <c r="J3" s="136">
        <v>7</v>
      </c>
      <c r="K3" s="136">
        <v>8</v>
      </c>
      <c r="L3" s="136">
        <v>9</v>
      </c>
      <c r="M3" s="136">
        <v>10</v>
      </c>
      <c r="N3" s="136">
        <v>11</v>
      </c>
      <c r="O3" s="136">
        <v>12</v>
      </c>
      <c r="P3" s="136">
        <v>13</v>
      </c>
      <c r="Q3" s="136">
        <v>14</v>
      </c>
      <c r="R3" s="136">
        <v>15</v>
      </c>
      <c r="S3" s="136">
        <v>16</v>
      </c>
      <c r="T3" s="136">
        <v>17</v>
      </c>
      <c r="U3" s="136">
        <v>18</v>
      </c>
      <c r="V3" s="136">
        <v>19</v>
      </c>
      <c r="W3" s="136">
        <v>20</v>
      </c>
      <c r="X3" s="136">
        <v>21</v>
      </c>
      <c r="Y3" s="136">
        <v>22</v>
      </c>
      <c r="Z3" s="136">
        <v>23</v>
      </c>
      <c r="AA3" s="136">
        <v>24</v>
      </c>
      <c r="AB3" s="136">
        <v>25</v>
      </c>
      <c r="AC3" s="136">
        <v>26</v>
      </c>
      <c r="AD3" s="136">
        <v>27</v>
      </c>
      <c r="AE3" s="136">
        <v>28</v>
      </c>
      <c r="AF3" s="136">
        <v>29</v>
      </c>
      <c r="AG3" s="136">
        <v>30</v>
      </c>
    </row>
    <row r="4" spans="1:33" s="131" customFormat="1" x14ac:dyDescent="0.2">
      <c r="B4" s="137"/>
      <c r="C4" s="138"/>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row>
    <row r="5" spans="1:33" s="131" customFormat="1" ht="30" customHeight="1" x14ac:dyDescent="0.3">
      <c r="A5" s="131">
        <v>1</v>
      </c>
      <c r="B5" s="132">
        <v>1</v>
      </c>
      <c r="C5" s="140" t="s">
        <v>218</v>
      </c>
      <c r="D5" s="245">
        <v>0</v>
      </c>
      <c r="E5" s="245">
        <v>0</v>
      </c>
      <c r="F5" s="245">
        <v>0</v>
      </c>
      <c r="G5" s="245">
        <v>0</v>
      </c>
      <c r="H5" s="245">
        <v>0</v>
      </c>
      <c r="I5" s="245">
        <v>0</v>
      </c>
      <c r="J5" s="245">
        <v>0</v>
      </c>
      <c r="K5" s="245">
        <v>0</v>
      </c>
      <c r="L5" s="245">
        <v>0</v>
      </c>
      <c r="M5" s="245">
        <v>0</v>
      </c>
      <c r="N5" s="245">
        <v>0</v>
      </c>
      <c r="O5" s="245">
        <v>0</v>
      </c>
      <c r="P5" s="245">
        <v>0</v>
      </c>
      <c r="Q5" s="245">
        <v>0</v>
      </c>
      <c r="R5" s="245">
        <v>0</v>
      </c>
      <c r="S5" s="245">
        <v>0</v>
      </c>
      <c r="T5" s="245">
        <v>0</v>
      </c>
      <c r="U5" s="245">
        <v>0</v>
      </c>
      <c r="V5" s="245">
        <v>0</v>
      </c>
      <c r="W5" s="245">
        <v>0</v>
      </c>
      <c r="X5" s="245">
        <v>0</v>
      </c>
      <c r="Y5" s="245">
        <v>0</v>
      </c>
      <c r="Z5" s="245">
        <v>0</v>
      </c>
      <c r="AA5" s="245">
        <v>0</v>
      </c>
      <c r="AB5" s="245">
        <v>0</v>
      </c>
      <c r="AC5" s="245">
        <v>0</v>
      </c>
      <c r="AD5" s="245">
        <v>0</v>
      </c>
      <c r="AE5" s="245">
        <v>0</v>
      </c>
      <c r="AF5" s="245">
        <v>0</v>
      </c>
      <c r="AG5" s="245">
        <v>0</v>
      </c>
    </row>
    <row r="6" spans="1:33" s="131" customFormat="1" ht="30.6" x14ac:dyDescent="0.3">
      <c r="A6" s="131">
        <v>2</v>
      </c>
      <c r="B6" s="132">
        <v>2</v>
      </c>
      <c r="C6" s="140" t="s">
        <v>218</v>
      </c>
      <c r="D6" s="245">
        <v>0</v>
      </c>
      <c r="E6" s="245">
        <v>0</v>
      </c>
      <c r="F6" s="245">
        <v>0</v>
      </c>
      <c r="G6" s="245">
        <v>0</v>
      </c>
      <c r="H6" s="245">
        <v>0</v>
      </c>
      <c r="I6" s="245">
        <v>0</v>
      </c>
      <c r="J6" s="245">
        <v>0</v>
      </c>
      <c r="K6" s="245">
        <v>0</v>
      </c>
      <c r="L6" s="245">
        <v>0</v>
      </c>
      <c r="M6" s="245">
        <v>0</v>
      </c>
      <c r="N6" s="245">
        <v>0</v>
      </c>
      <c r="O6" s="245">
        <v>0</v>
      </c>
      <c r="P6" s="245">
        <v>0</v>
      </c>
      <c r="Q6" s="245">
        <v>0</v>
      </c>
      <c r="R6" s="245">
        <v>0</v>
      </c>
      <c r="S6" s="245">
        <v>0</v>
      </c>
      <c r="T6" s="245">
        <v>0</v>
      </c>
      <c r="U6" s="245">
        <v>0</v>
      </c>
      <c r="V6" s="245">
        <v>0</v>
      </c>
      <c r="W6" s="245">
        <v>0</v>
      </c>
      <c r="X6" s="245">
        <v>0</v>
      </c>
      <c r="Y6" s="245">
        <v>0</v>
      </c>
      <c r="Z6" s="245">
        <v>0</v>
      </c>
      <c r="AA6" s="245">
        <v>0</v>
      </c>
      <c r="AB6" s="245">
        <v>0</v>
      </c>
      <c r="AC6" s="245">
        <v>0</v>
      </c>
      <c r="AD6" s="245">
        <v>0</v>
      </c>
      <c r="AE6" s="245">
        <v>0</v>
      </c>
      <c r="AF6" s="245">
        <v>0</v>
      </c>
      <c r="AG6" s="245">
        <v>0</v>
      </c>
    </row>
    <row r="7" spans="1:33" s="131" customFormat="1" ht="30.6" x14ac:dyDescent="0.3">
      <c r="A7" s="131">
        <v>3</v>
      </c>
      <c r="B7" s="132">
        <v>3</v>
      </c>
      <c r="C7" s="140" t="s">
        <v>218</v>
      </c>
      <c r="D7" s="245">
        <v>0</v>
      </c>
      <c r="E7" s="245">
        <v>0</v>
      </c>
      <c r="F7" s="245">
        <v>0</v>
      </c>
      <c r="G7" s="245">
        <v>0</v>
      </c>
      <c r="H7" s="245">
        <v>0</v>
      </c>
      <c r="I7" s="245">
        <v>0</v>
      </c>
      <c r="J7" s="245">
        <v>0</v>
      </c>
      <c r="K7" s="245">
        <v>0</v>
      </c>
      <c r="L7" s="245">
        <v>0</v>
      </c>
      <c r="M7" s="245">
        <v>0</v>
      </c>
      <c r="N7" s="245">
        <v>0</v>
      </c>
      <c r="O7" s="245">
        <v>0</v>
      </c>
      <c r="P7" s="245">
        <v>0</v>
      </c>
      <c r="Q7" s="245">
        <v>0</v>
      </c>
      <c r="R7" s="245">
        <v>0</v>
      </c>
      <c r="S7" s="245">
        <v>0</v>
      </c>
      <c r="T7" s="245">
        <v>0</v>
      </c>
      <c r="U7" s="245">
        <v>0</v>
      </c>
      <c r="V7" s="245">
        <v>0</v>
      </c>
      <c r="W7" s="245">
        <v>0</v>
      </c>
      <c r="X7" s="245">
        <v>0</v>
      </c>
      <c r="Y7" s="245">
        <v>0</v>
      </c>
      <c r="Z7" s="245">
        <v>0</v>
      </c>
      <c r="AA7" s="245">
        <v>0</v>
      </c>
      <c r="AB7" s="245">
        <v>0</v>
      </c>
      <c r="AC7" s="245">
        <v>0</v>
      </c>
      <c r="AD7" s="245">
        <v>0</v>
      </c>
      <c r="AE7" s="245">
        <v>0</v>
      </c>
      <c r="AF7" s="245">
        <v>0</v>
      </c>
      <c r="AG7" s="245">
        <v>0</v>
      </c>
    </row>
    <row r="8" spans="1:33" s="131" customFormat="1" ht="32.4" customHeight="1" x14ac:dyDescent="0.3">
      <c r="A8" s="131">
        <v>10</v>
      </c>
      <c r="B8" s="132">
        <v>4</v>
      </c>
      <c r="C8" s="140" t="s">
        <v>218</v>
      </c>
      <c r="D8" s="245">
        <v>0</v>
      </c>
      <c r="E8" s="245">
        <v>0</v>
      </c>
      <c r="F8" s="245">
        <v>0</v>
      </c>
      <c r="G8" s="245">
        <v>0</v>
      </c>
      <c r="H8" s="245">
        <v>0</v>
      </c>
      <c r="I8" s="245">
        <v>0</v>
      </c>
      <c r="J8" s="245">
        <v>0</v>
      </c>
      <c r="K8" s="245">
        <v>0</v>
      </c>
      <c r="L8" s="245">
        <v>0</v>
      </c>
      <c r="M8" s="245">
        <v>0</v>
      </c>
      <c r="N8" s="245">
        <v>0</v>
      </c>
      <c r="O8" s="245">
        <v>0</v>
      </c>
      <c r="P8" s="245">
        <v>0</v>
      </c>
      <c r="Q8" s="245">
        <v>0</v>
      </c>
      <c r="R8" s="245">
        <v>0</v>
      </c>
      <c r="S8" s="245">
        <v>0</v>
      </c>
      <c r="T8" s="245">
        <v>0</v>
      </c>
      <c r="U8" s="245">
        <v>0</v>
      </c>
      <c r="V8" s="245">
        <v>0</v>
      </c>
      <c r="W8" s="245">
        <v>0</v>
      </c>
      <c r="X8" s="245">
        <v>0</v>
      </c>
      <c r="Y8" s="245">
        <v>0</v>
      </c>
      <c r="Z8" s="245">
        <v>0</v>
      </c>
      <c r="AA8" s="245">
        <v>0</v>
      </c>
      <c r="AB8" s="245">
        <v>0</v>
      </c>
      <c r="AC8" s="245">
        <v>0</v>
      </c>
      <c r="AD8" s="245">
        <v>0</v>
      </c>
      <c r="AE8" s="245">
        <v>0</v>
      </c>
      <c r="AF8" s="245">
        <v>0</v>
      </c>
      <c r="AG8" s="245">
        <v>0</v>
      </c>
    </row>
    <row r="9" spans="1:33" s="142" customFormat="1" ht="40.799999999999997" x14ac:dyDescent="0.3">
      <c r="A9" s="142">
        <v>20</v>
      </c>
      <c r="B9" s="132">
        <v>5</v>
      </c>
      <c r="C9" s="141" t="s">
        <v>65</v>
      </c>
      <c r="D9" s="245">
        <v>0</v>
      </c>
      <c r="E9" s="245">
        <v>0</v>
      </c>
      <c r="F9" s="245">
        <v>0</v>
      </c>
      <c r="G9" s="245">
        <v>0</v>
      </c>
      <c r="H9" s="245">
        <v>0</v>
      </c>
      <c r="I9" s="245">
        <v>0</v>
      </c>
      <c r="J9" s="245">
        <v>0</v>
      </c>
      <c r="K9" s="245">
        <v>0</v>
      </c>
      <c r="L9" s="245">
        <v>0</v>
      </c>
      <c r="M9" s="245">
        <v>0</v>
      </c>
      <c r="N9" s="245">
        <v>0</v>
      </c>
      <c r="O9" s="245">
        <v>0</v>
      </c>
      <c r="P9" s="245">
        <v>0</v>
      </c>
      <c r="Q9" s="245">
        <v>0</v>
      </c>
      <c r="R9" s="245">
        <v>0</v>
      </c>
      <c r="S9" s="245">
        <v>0</v>
      </c>
      <c r="T9" s="245">
        <v>0</v>
      </c>
      <c r="U9" s="245">
        <v>0</v>
      </c>
      <c r="V9" s="245">
        <v>0</v>
      </c>
      <c r="W9" s="245">
        <v>0</v>
      </c>
      <c r="X9" s="245">
        <v>0</v>
      </c>
      <c r="Y9" s="245">
        <v>0</v>
      </c>
      <c r="Z9" s="245">
        <v>0</v>
      </c>
      <c r="AA9" s="245">
        <v>0</v>
      </c>
      <c r="AB9" s="245">
        <v>0</v>
      </c>
      <c r="AC9" s="245">
        <v>0</v>
      </c>
      <c r="AD9" s="245">
        <v>0</v>
      </c>
      <c r="AE9" s="245">
        <v>0</v>
      </c>
      <c r="AF9" s="245">
        <v>0</v>
      </c>
      <c r="AG9" s="245">
        <v>0</v>
      </c>
    </row>
    <row r="10" spans="1:33" s="142" customFormat="1" ht="20.399999999999999" x14ac:dyDescent="0.3">
      <c r="A10" s="142">
        <v>21</v>
      </c>
      <c r="B10" s="132">
        <v>6</v>
      </c>
      <c r="C10" s="141" t="s">
        <v>66</v>
      </c>
      <c r="D10" s="245">
        <v>0</v>
      </c>
      <c r="E10" s="245">
        <v>0</v>
      </c>
      <c r="F10" s="245">
        <v>0</v>
      </c>
      <c r="G10" s="245">
        <v>0</v>
      </c>
      <c r="H10" s="245">
        <v>0</v>
      </c>
      <c r="I10" s="245">
        <v>0</v>
      </c>
      <c r="J10" s="245">
        <v>0</v>
      </c>
      <c r="K10" s="245">
        <v>0</v>
      </c>
      <c r="L10" s="245">
        <v>0</v>
      </c>
      <c r="M10" s="245">
        <v>0</v>
      </c>
      <c r="N10" s="245">
        <v>0</v>
      </c>
      <c r="O10" s="245">
        <v>0</v>
      </c>
      <c r="P10" s="245">
        <v>0</v>
      </c>
      <c r="Q10" s="245">
        <v>0</v>
      </c>
      <c r="R10" s="245">
        <v>0</v>
      </c>
      <c r="S10" s="245">
        <v>0</v>
      </c>
      <c r="T10" s="245">
        <v>0</v>
      </c>
      <c r="U10" s="245">
        <v>0</v>
      </c>
      <c r="V10" s="245">
        <v>0</v>
      </c>
      <c r="W10" s="245">
        <v>0</v>
      </c>
      <c r="X10" s="245">
        <v>0</v>
      </c>
      <c r="Y10" s="245">
        <v>0</v>
      </c>
      <c r="Z10" s="245">
        <v>0</v>
      </c>
      <c r="AA10" s="245">
        <v>0</v>
      </c>
      <c r="AB10" s="245">
        <v>0</v>
      </c>
      <c r="AC10" s="245">
        <v>0</v>
      </c>
      <c r="AD10" s="245">
        <v>0</v>
      </c>
      <c r="AE10" s="245">
        <v>0</v>
      </c>
      <c r="AF10" s="245">
        <v>0</v>
      </c>
      <c r="AG10" s="245">
        <v>0</v>
      </c>
    </row>
    <row r="11" spans="1:33" s="131" customFormat="1" ht="20.399999999999999" customHeight="1" x14ac:dyDescent="0.3">
      <c r="A11" s="131">
        <v>14</v>
      </c>
      <c r="B11" s="132">
        <v>7</v>
      </c>
      <c r="C11" s="141" t="s">
        <v>710</v>
      </c>
      <c r="D11" s="245">
        <v>0</v>
      </c>
      <c r="E11" s="245">
        <v>0</v>
      </c>
      <c r="F11" s="245">
        <v>0</v>
      </c>
      <c r="G11" s="245">
        <v>0</v>
      </c>
      <c r="H11" s="245">
        <v>0</v>
      </c>
      <c r="I11" s="245">
        <v>0</v>
      </c>
      <c r="J11" s="245">
        <v>0</v>
      </c>
      <c r="K11" s="245">
        <v>0</v>
      </c>
      <c r="L11" s="245">
        <v>0</v>
      </c>
      <c r="M11" s="245">
        <v>0</v>
      </c>
      <c r="N11" s="245">
        <v>0</v>
      </c>
      <c r="O11" s="245">
        <v>0</v>
      </c>
      <c r="P11" s="245">
        <v>0</v>
      </c>
      <c r="Q11" s="245">
        <v>0</v>
      </c>
      <c r="R11" s="245">
        <v>0</v>
      </c>
      <c r="S11" s="245">
        <v>0</v>
      </c>
      <c r="T11" s="245">
        <v>0</v>
      </c>
      <c r="U11" s="245">
        <v>0</v>
      </c>
      <c r="V11" s="245">
        <v>0</v>
      </c>
      <c r="W11" s="245">
        <v>0</v>
      </c>
      <c r="X11" s="245">
        <v>0</v>
      </c>
      <c r="Y11" s="245">
        <v>0</v>
      </c>
      <c r="Z11" s="245">
        <v>0</v>
      </c>
      <c r="AA11" s="245">
        <v>0</v>
      </c>
      <c r="AB11" s="245">
        <v>0</v>
      </c>
      <c r="AC11" s="245">
        <v>0</v>
      </c>
      <c r="AD11" s="245">
        <v>0</v>
      </c>
      <c r="AE11" s="245">
        <v>0</v>
      </c>
      <c r="AF11" s="245">
        <v>0</v>
      </c>
      <c r="AG11" s="245">
        <v>0</v>
      </c>
    </row>
    <row r="12" spans="1:33" s="143" customFormat="1" ht="19.2" customHeight="1" x14ac:dyDescent="0.2">
      <c r="B12" s="144"/>
      <c r="C12" s="145" t="s">
        <v>542</v>
      </c>
      <c r="D12" s="246">
        <f>SUM(D5:D11)</f>
        <v>0</v>
      </c>
      <c r="E12" s="246">
        <f t="shared" ref="E12:AG12" si="0">SUM(E5:E11)</f>
        <v>0</v>
      </c>
      <c r="F12" s="246">
        <f t="shared" si="0"/>
        <v>0</v>
      </c>
      <c r="G12" s="246">
        <f t="shared" si="0"/>
        <v>0</v>
      </c>
      <c r="H12" s="246">
        <f t="shared" si="0"/>
        <v>0</v>
      </c>
      <c r="I12" s="246">
        <f t="shared" si="0"/>
        <v>0</v>
      </c>
      <c r="J12" s="246">
        <f t="shared" si="0"/>
        <v>0</v>
      </c>
      <c r="K12" s="246">
        <f t="shared" si="0"/>
        <v>0</v>
      </c>
      <c r="L12" s="246">
        <f t="shared" si="0"/>
        <v>0</v>
      </c>
      <c r="M12" s="246">
        <f t="shared" si="0"/>
        <v>0</v>
      </c>
      <c r="N12" s="246">
        <f t="shared" si="0"/>
        <v>0</v>
      </c>
      <c r="O12" s="246">
        <f t="shared" si="0"/>
        <v>0</v>
      </c>
      <c r="P12" s="246">
        <f t="shared" si="0"/>
        <v>0</v>
      </c>
      <c r="Q12" s="246">
        <f t="shared" si="0"/>
        <v>0</v>
      </c>
      <c r="R12" s="246">
        <f t="shared" si="0"/>
        <v>0</v>
      </c>
      <c r="S12" s="246">
        <f t="shared" si="0"/>
        <v>0</v>
      </c>
      <c r="T12" s="246">
        <f t="shared" si="0"/>
        <v>0</v>
      </c>
      <c r="U12" s="246">
        <f t="shared" si="0"/>
        <v>0</v>
      </c>
      <c r="V12" s="246">
        <f t="shared" si="0"/>
        <v>0</v>
      </c>
      <c r="W12" s="246">
        <f t="shared" si="0"/>
        <v>0</v>
      </c>
      <c r="X12" s="246">
        <f t="shared" si="0"/>
        <v>0</v>
      </c>
      <c r="Y12" s="246">
        <f t="shared" si="0"/>
        <v>0</v>
      </c>
      <c r="Z12" s="246">
        <f t="shared" si="0"/>
        <v>0</v>
      </c>
      <c r="AA12" s="246">
        <f t="shared" si="0"/>
        <v>0</v>
      </c>
      <c r="AB12" s="246">
        <f t="shared" si="0"/>
        <v>0</v>
      </c>
      <c r="AC12" s="246">
        <f t="shared" si="0"/>
        <v>0</v>
      </c>
      <c r="AD12" s="246">
        <f t="shared" si="0"/>
        <v>0</v>
      </c>
      <c r="AE12" s="246">
        <f t="shared" si="0"/>
        <v>0</v>
      </c>
      <c r="AF12" s="246">
        <f t="shared" si="0"/>
        <v>0</v>
      </c>
      <c r="AG12" s="246">
        <f t="shared" si="0"/>
        <v>0</v>
      </c>
    </row>
    <row r="13" spans="1:33" s="143" customFormat="1" ht="14.25" customHeight="1" x14ac:dyDescent="0.2">
      <c r="B13" s="137"/>
      <c r="C13" s="138"/>
      <c r="D13" s="247"/>
      <c r="E13" s="247"/>
      <c r="F13" s="247"/>
      <c r="G13" s="247"/>
      <c r="H13" s="247"/>
      <c r="I13" s="248"/>
      <c r="J13" s="149"/>
      <c r="K13" s="247"/>
      <c r="L13" s="247"/>
      <c r="M13" s="247"/>
      <c r="N13" s="247"/>
      <c r="O13" s="247"/>
      <c r="P13" s="248"/>
      <c r="Q13" s="149"/>
      <c r="R13" s="247"/>
      <c r="S13" s="247"/>
      <c r="T13" s="247"/>
      <c r="U13" s="247"/>
      <c r="V13" s="247"/>
      <c r="W13" s="248"/>
      <c r="X13" s="149"/>
      <c r="Y13" s="247"/>
      <c r="Z13" s="247"/>
      <c r="AA13" s="247"/>
      <c r="AB13" s="247"/>
      <c r="AC13" s="247"/>
      <c r="AD13" s="248"/>
      <c r="AE13" s="149"/>
      <c r="AF13" s="247"/>
      <c r="AG13" s="247"/>
    </row>
    <row r="14" spans="1:33" s="146" customFormat="1" ht="25.8" customHeight="1" x14ac:dyDescent="0.3">
      <c r="A14" s="146">
        <v>1</v>
      </c>
      <c r="B14" s="147">
        <v>1</v>
      </c>
      <c r="C14" s="148" t="s">
        <v>214</v>
      </c>
      <c r="D14" s="245">
        <v>0</v>
      </c>
      <c r="E14" s="245">
        <v>0</v>
      </c>
      <c r="F14" s="245">
        <v>0</v>
      </c>
      <c r="G14" s="245">
        <v>0</v>
      </c>
      <c r="H14" s="245">
        <v>0</v>
      </c>
      <c r="I14" s="245">
        <v>0</v>
      </c>
      <c r="J14" s="245">
        <v>0</v>
      </c>
      <c r="K14" s="245">
        <v>0</v>
      </c>
      <c r="L14" s="245">
        <v>0</v>
      </c>
      <c r="M14" s="245">
        <v>0</v>
      </c>
      <c r="N14" s="245">
        <v>0</v>
      </c>
      <c r="O14" s="245">
        <v>0</v>
      </c>
      <c r="P14" s="245">
        <v>0</v>
      </c>
      <c r="Q14" s="245">
        <v>0</v>
      </c>
      <c r="R14" s="245">
        <v>0</v>
      </c>
      <c r="S14" s="245">
        <v>0</v>
      </c>
      <c r="T14" s="245">
        <v>0</v>
      </c>
      <c r="U14" s="245">
        <v>0</v>
      </c>
      <c r="V14" s="245">
        <v>0</v>
      </c>
      <c r="W14" s="245">
        <v>0</v>
      </c>
      <c r="X14" s="245">
        <v>0</v>
      </c>
      <c r="Y14" s="245">
        <v>0</v>
      </c>
      <c r="Z14" s="245">
        <v>0</v>
      </c>
      <c r="AA14" s="245">
        <v>0</v>
      </c>
      <c r="AB14" s="245">
        <v>0</v>
      </c>
      <c r="AC14" s="245">
        <v>0</v>
      </c>
      <c r="AD14" s="245">
        <v>0</v>
      </c>
      <c r="AE14" s="245">
        <v>0</v>
      </c>
      <c r="AF14" s="245">
        <v>0</v>
      </c>
      <c r="AG14" s="245">
        <v>0</v>
      </c>
    </row>
    <row r="15" spans="1:33" s="146" customFormat="1" ht="17.399999999999999" customHeight="1" x14ac:dyDescent="0.3">
      <c r="A15" s="146">
        <v>2</v>
      </c>
      <c r="B15" s="147">
        <v>2</v>
      </c>
      <c r="C15" s="148" t="s">
        <v>215</v>
      </c>
      <c r="D15" s="245">
        <v>0</v>
      </c>
      <c r="E15" s="245">
        <v>0</v>
      </c>
      <c r="F15" s="245">
        <v>0</v>
      </c>
      <c r="G15" s="245">
        <v>0</v>
      </c>
      <c r="H15" s="245">
        <v>0</v>
      </c>
      <c r="I15" s="245">
        <v>0</v>
      </c>
      <c r="J15" s="245">
        <v>0</v>
      </c>
      <c r="K15" s="245">
        <v>0</v>
      </c>
      <c r="L15" s="245">
        <v>0</v>
      </c>
      <c r="M15" s="245">
        <v>0</v>
      </c>
      <c r="N15" s="245">
        <v>0</v>
      </c>
      <c r="O15" s="245">
        <v>0</v>
      </c>
      <c r="P15" s="245">
        <v>0</v>
      </c>
      <c r="Q15" s="245">
        <v>0</v>
      </c>
      <c r="R15" s="245">
        <v>0</v>
      </c>
      <c r="S15" s="245">
        <v>0</v>
      </c>
      <c r="T15" s="245">
        <v>0</v>
      </c>
      <c r="U15" s="245">
        <v>0</v>
      </c>
      <c r="V15" s="245">
        <v>0</v>
      </c>
      <c r="W15" s="245">
        <v>0</v>
      </c>
      <c r="X15" s="245">
        <v>0</v>
      </c>
      <c r="Y15" s="245">
        <v>0</v>
      </c>
      <c r="Z15" s="245">
        <v>0</v>
      </c>
      <c r="AA15" s="245">
        <v>0</v>
      </c>
      <c r="AB15" s="245">
        <v>0</v>
      </c>
      <c r="AC15" s="245">
        <v>0</v>
      </c>
      <c r="AD15" s="245">
        <v>0</v>
      </c>
      <c r="AE15" s="245">
        <v>0</v>
      </c>
      <c r="AF15" s="245">
        <v>0</v>
      </c>
      <c r="AG15" s="245">
        <v>0</v>
      </c>
    </row>
    <row r="16" spans="1:33" s="146" customFormat="1" ht="20.399999999999999" x14ac:dyDescent="0.3">
      <c r="A16" s="146">
        <v>3</v>
      </c>
      <c r="B16" s="147">
        <v>3</v>
      </c>
      <c r="C16" s="148" t="s">
        <v>219</v>
      </c>
      <c r="D16" s="245">
        <v>0</v>
      </c>
      <c r="E16" s="245">
        <v>0</v>
      </c>
      <c r="F16" s="245">
        <v>0</v>
      </c>
      <c r="G16" s="245">
        <v>0</v>
      </c>
      <c r="H16" s="245">
        <v>0</v>
      </c>
      <c r="I16" s="245">
        <v>0</v>
      </c>
      <c r="J16" s="245">
        <v>0</v>
      </c>
      <c r="K16" s="245">
        <v>0</v>
      </c>
      <c r="L16" s="245">
        <v>0</v>
      </c>
      <c r="M16" s="245">
        <v>0</v>
      </c>
      <c r="N16" s="245">
        <v>0</v>
      </c>
      <c r="O16" s="245">
        <v>0</v>
      </c>
      <c r="P16" s="245">
        <v>0</v>
      </c>
      <c r="Q16" s="245">
        <v>0</v>
      </c>
      <c r="R16" s="245">
        <v>0</v>
      </c>
      <c r="S16" s="245">
        <v>0</v>
      </c>
      <c r="T16" s="245">
        <v>0</v>
      </c>
      <c r="U16" s="245">
        <v>0</v>
      </c>
      <c r="V16" s="245">
        <v>0</v>
      </c>
      <c r="W16" s="245">
        <v>0</v>
      </c>
      <c r="X16" s="245">
        <v>0</v>
      </c>
      <c r="Y16" s="245">
        <v>0</v>
      </c>
      <c r="Z16" s="245">
        <v>0</v>
      </c>
      <c r="AA16" s="245">
        <v>0</v>
      </c>
      <c r="AB16" s="245">
        <v>0</v>
      </c>
      <c r="AC16" s="245">
        <v>0</v>
      </c>
      <c r="AD16" s="245">
        <v>0</v>
      </c>
      <c r="AE16" s="245">
        <v>0</v>
      </c>
      <c r="AF16" s="245">
        <v>0</v>
      </c>
      <c r="AG16" s="245">
        <v>0</v>
      </c>
    </row>
    <row r="17" spans="1:33" s="146" customFormat="1" ht="21" customHeight="1" x14ac:dyDescent="0.3">
      <c r="A17" s="146">
        <v>4</v>
      </c>
      <c r="B17" s="147">
        <v>4</v>
      </c>
      <c r="C17" s="148" t="s">
        <v>216</v>
      </c>
      <c r="D17" s="245">
        <v>0</v>
      </c>
      <c r="E17" s="245">
        <v>0</v>
      </c>
      <c r="F17" s="245">
        <v>0</v>
      </c>
      <c r="G17" s="245">
        <v>0</v>
      </c>
      <c r="H17" s="245">
        <v>0</v>
      </c>
      <c r="I17" s="245">
        <v>0</v>
      </c>
      <c r="J17" s="245">
        <v>0</v>
      </c>
      <c r="K17" s="245">
        <v>0</v>
      </c>
      <c r="L17" s="245">
        <v>0</v>
      </c>
      <c r="M17" s="245">
        <v>0</v>
      </c>
      <c r="N17" s="245">
        <v>0</v>
      </c>
      <c r="O17" s="245">
        <v>0</v>
      </c>
      <c r="P17" s="245">
        <v>0</v>
      </c>
      <c r="Q17" s="245">
        <v>0</v>
      </c>
      <c r="R17" s="245">
        <v>0</v>
      </c>
      <c r="S17" s="245">
        <v>0</v>
      </c>
      <c r="T17" s="245">
        <v>0</v>
      </c>
      <c r="U17" s="245">
        <v>0</v>
      </c>
      <c r="V17" s="245">
        <v>0</v>
      </c>
      <c r="W17" s="245">
        <v>0</v>
      </c>
      <c r="X17" s="245">
        <v>0</v>
      </c>
      <c r="Y17" s="245">
        <v>0</v>
      </c>
      <c r="Z17" s="245">
        <v>0</v>
      </c>
      <c r="AA17" s="245">
        <v>0</v>
      </c>
      <c r="AB17" s="245">
        <v>0</v>
      </c>
      <c r="AC17" s="245">
        <v>0</v>
      </c>
      <c r="AD17" s="245">
        <v>0</v>
      </c>
      <c r="AE17" s="245">
        <v>0</v>
      </c>
      <c r="AF17" s="245">
        <v>0</v>
      </c>
      <c r="AG17" s="245">
        <v>0</v>
      </c>
    </row>
    <row r="18" spans="1:33" ht="22.95" customHeight="1" x14ac:dyDescent="0.2">
      <c r="A18" s="146">
        <v>14</v>
      </c>
      <c r="B18" s="147">
        <v>5</v>
      </c>
      <c r="C18" s="148" t="s">
        <v>217</v>
      </c>
      <c r="D18" s="245">
        <v>0</v>
      </c>
      <c r="E18" s="245">
        <v>0</v>
      </c>
      <c r="F18" s="245">
        <v>0</v>
      </c>
      <c r="G18" s="245">
        <v>0</v>
      </c>
      <c r="H18" s="245">
        <v>0</v>
      </c>
      <c r="I18" s="245">
        <v>0</v>
      </c>
      <c r="J18" s="245">
        <v>0</v>
      </c>
      <c r="K18" s="245">
        <v>0</v>
      </c>
      <c r="L18" s="245">
        <v>0</v>
      </c>
      <c r="M18" s="245">
        <v>0</v>
      </c>
      <c r="N18" s="245">
        <v>0</v>
      </c>
      <c r="O18" s="245">
        <v>0</v>
      </c>
      <c r="P18" s="245">
        <v>0</v>
      </c>
      <c r="Q18" s="245">
        <v>0</v>
      </c>
      <c r="R18" s="245">
        <v>0</v>
      </c>
      <c r="S18" s="245">
        <v>0</v>
      </c>
      <c r="T18" s="245">
        <v>0</v>
      </c>
      <c r="U18" s="245">
        <v>0</v>
      </c>
      <c r="V18" s="245">
        <v>0</v>
      </c>
      <c r="W18" s="245">
        <v>0</v>
      </c>
      <c r="X18" s="245">
        <v>0</v>
      </c>
      <c r="Y18" s="245">
        <v>0</v>
      </c>
      <c r="Z18" s="245">
        <v>0</v>
      </c>
      <c r="AA18" s="245">
        <v>0</v>
      </c>
      <c r="AB18" s="245">
        <v>0</v>
      </c>
      <c r="AC18" s="245">
        <v>0</v>
      </c>
      <c r="AD18" s="245">
        <v>0</v>
      </c>
      <c r="AE18" s="245">
        <v>0</v>
      </c>
      <c r="AF18" s="245">
        <v>0</v>
      </c>
      <c r="AG18" s="245">
        <v>0</v>
      </c>
    </row>
    <row r="19" spans="1:33" s="146" customFormat="1" ht="22.95" customHeight="1" x14ac:dyDescent="0.3">
      <c r="A19" s="146">
        <v>20</v>
      </c>
      <c r="B19" s="147">
        <v>6</v>
      </c>
      <c r="C19" s="148" t="s">
        <v>67</v>
      </c>
      <c r="D19" s="245">
        <v>0</v>
      </c>
      <c r="E19" s="245">
        <v>0</v>
      </c>
      <c r="F19" s="245">
        <v>0</v>
      </c>
      <c r="G19" s="245">
        <v>0</v>
      </c>
      <c r="H19" s="245">
        <v>0</v>
      </c>
      <c r="I19" s="245">
        <v>0</v>
      </c>
      <c r="J19" s="245">
        <v>0</v>
      </c>
      <c r="K19" s="245">
        <v>0</v>
      </c>
      <c r="L19" s="245">
        <v>0</v>
      </c>
      <c r="M19" s="245">
        <v>0</v>
      </c>
      <c r="N19" s="245">
        <v>0</v>
      </c>
      <c r="O19" s="245">
        <v>0</v>
      </c>
      <c r="P19" s="245">
        <v>0</v>
      </c>
      <c r="Q19" s="245">
        <v>0</v>
      </c>
      <c r="R19" s="245">
        <v>0</v>
      </c>
      <c r="S19" s="245">
        <v>0</v>
      </c>
      <c r="T19" s="245">
        <v>0</v>
      </c>
      <c r="U19" s="245">
        <v>0</v>
      </c>
      <c r="V19" s="245">
        <v>0</v>
      </c>
      <c r="W19" s="245">
        <v>0</v>
      </c>
      <c r="X19" s="245">
        <v>0</v>
      </c>
      <c r="Y19" s="245">
        <v>0</v>
      </c>
      <c r="Z19" s="245">
        <v>0</v>
      </c>
      <c r="AA19" s="245">
        <v>0</v>
      </c>
      <c r="AB19" s="245">
        <v>0</v>
      </c>
      <c r="AC19" s="245">
        <v>0</v>
      </c>
      <c r="AD19" s="245">
        <v>0</v>
      </c>
      <c r="AE19" s="245">
        <v>0</v>
      </c>
      <c r="AF19" s="245">
        <v>0</v>
      </c>
      <c r="AG19" s="245">
        <v>0</v>
      </c>
    </row>
    <row r="20" spans="1:33" s="170" customFormat="1" ht="35.4" hidden="1" customHeight="1" x14ac:dyDescent="0.3">
      <c r="B20" s="401"/>
      <c r="C20" s="402"/>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row>
    <row r="21" spans="1:33" s="143" customFormat="1" ht="24.6" customHeight="1" x14ac:dyDescent="0.2">
      <c r="B21" s="147"/>
      <c r="C21" s="145" t="s">
        <v>543</v>
      </c>
      <c r="D21" s="246">
        <f>SUM(D14:D20)</f>
        <v>0</v>
      </c>
      <c r="E21" s="246">
        <f t="shared" ref="E21:AG21" si="1">SUM(E14:E20)</f>
        <v>0</v>
      </c>
      <c r="F21" s="246">
        <f t="shared" si="1"/>
        <v>0</v>
      </c>
      <c r="G21" s="246">
        <f t="shared" si="1"/>
        <v>0</v>
      </c>
      <c r="H21" s="246">
        <f t="shared" si="1"/>
        <v>0</v>
      </c>
      <c r="I21" s="246">
        <f t="shared" si="1"/>
        <v>0</v>
      </c>
      <c r="J21" s="246">
        <f t="shared" si="1"/>
        <v>0</v>
      </c>
      <c r="K21" s="246">
        <f t="shared" si="1"/>
        <v>0</v>
      </c>
      <c r="L21" s="246">
        <f t="shared" si="1"/>
        <v>0</v>
      </c>
      <c r="M21" s="246">
        <f t="shared" si="1"/>
        <v>0</v>
      </c>
      <c r="N21" s="246">
        <f t="shared" si="1"/>
        <v>0</v>
      </c>
      <c r="O21" s="246">
        <f t="shared" si="1"/>
        <v>0</v>
      </c>
      <c r="P21" s="246">
        <f t="shared" si="1"/>
        <v>0</v>
      </c>
      <c r="Q21" s="246">
        <f t="shared" si="1"/>
        <v>0</v>
      </c>
      <c r="R21" s="246">
        <f t="shared" si="1"/>
        <v>0</v>
      </c>
      <c r="S21" s="246">
        <f t="shared" si="1"/>
        <v>0</v>
      </c>
      <c r="T21" s="246">
        <f t="shared" si="1"/>
        <v>0</v>
      </c>
      <c r="U21" s="246">
        <f t="shared" si="1"/>
        <v>0</v>
      </c>
      <c r="V21" s="246">
        <f t="shared" si="1"/>
        <v>0</v>
      </c>
      <c r="W21" s="246">
        <f t="shared" si="1"/>
        <v>0</v>
      </c>
      <c r="X21" s="246">
        <f t="shared" si="1"/>
        <v>0</v>
      </c>
      <c r="Y21" s="246">
        <f t="shared" si="1"/>
        <v>0</v>
      </c>
      <c r="Z21" s="246">
        <f t="shared" si="1"/>
        <v>0</v>
      </c>
      <c r="AA21" s="246">
        <f t="shared" si="1"/>
        <v>0</v>
      </c>
      <c r="AB21" s="246">
        <f t="shared" si="1"/>
        <v>0</v>
      </c>
      <c r="AC21" s="246">
        <f t="shared" si="1"/>
        <v>0</v>
      </c>
      <c r="AD21" s="246">
        <f t="shared" si="1"/>
        <v>0</v>
      </c>
      <c r="AE21" s="246">
        <f t="shared" si="1"/>
        <v>0</v>
      </c>
      <c r="AF21" s="246">
        <f t="shared" si="1"/>
        <v>0</v>
      </c>
      <c r="AG21" s="246">
        <f t="shared" si="1"/>
        <v>0</v>
      </c>
    </row>
    <row r="22" spans="1:33" s="143" customFormat="1" ht="16.2" customHeight="1" x14ac:dyDescent="0.3">
      <c r="B22" s="313">
        <v>8</v>
      </c>
      <c r="C22" s="148" t="s">
        <v>547</v>
      </c>
      <c r="D22" s="314">
        <v>0</v>
      </c>
      <c r="E22" s="314">
        <v>0</v>
      </c>
      <c r="F22" s="314">
        <v>0</v>
      </c>
      <c r="G22" s="314">
        <v>0</v>
      </c>
      <c r="H22" s="314">
        <v>0</v>
      </c>
      <c r="I22" s="314">
        <v>0</v>
      </c>
      <c r="J22" s="314">
        <v>0</v>
      </c>
      <c r="K22" s="314">
        <v>0</v>
      </c>
      <c r="L22" s="314">
        <v>0</v>
      </c>
      <c r="M22" s="314">
        <v>0</v>
      </c>
      <c r="N22" s="314">
        <v>0</v>
      </c>
      <c r="O22" s="314">
        <v>0</v>
      </c>
      <c r="P22" s="314">
        <v>0</v>
      </c>
      <c r="Q22" s="314">
        <v>0</v>
      </c>
      <c r="R22" s="314">
        <v>0</v>
      </c>
      <c r="S22" s="314">
        <v>0</v>
      </c>
      <c r="T22" s="314">
        <v>0</v>
      </c>
      <c r="U22" s="314">
        <v>0</v>
      </c>
      <c r="V22" s="314">
        <v>0</v>
      </c>
      <c r="W22" s="314">
        <v>0</v>
      </c>
      <c r="X22" s="314">
        <v>0</v>
      </c>
      <c r="Y22" s="314">
        <v>0</v>
      </c>
      <c r="Z22" s="314">
        <v>0</v>
      </c>
      <c r="AA22" s="314">
        <v>0</v>
      </c>
      <c r="AB22" s="314">
        <v>0</v>
      </c>
      <c r="AC22" s="314">
        <v>0</v>
      </c>
      <c r="AD22" s="314">
        <v>0</v>
      </c>
      <c r="AE22" s="314">
        <v>0</v>
      </c>
      <c r="AF22" s="314">
        <v>0</v>
      </c>
      <c r="AG22" s="314">
        <v>0</v>
      </c>
    </row>
    <row r="23" spans="1:33" s="143" customFormat="1" ht="26.4" customHeight="1" x14ac:dyDescent="0.2">
      <c r="B23" s="147"/>
      <c r="C23" s="149" t="s">
        <v>544</v>
      </c>
      <c r="D23" s="249">
        <f>D12-D21-D22</f>
        <v>0</v>
      </c>
      <c r="E23" s="249">
        <f t="shared" ref="E23:AG23" si="2">E12-E21-E22</f>
        <v>0</v>
      </c>
      <c r="F23" s="249">
        <f t="shared" si="2"/>
        <v>0</v>
      </c>
      <c r="G23" s="249">
        <f t="shared" si="2"/>
        <v>0</v>
      </c>
      <c r="H23" s="249">
        <f t="shared" si="2"/>
        <v>0</v>
      </c>
      <c r="I23" s="249">
        <f t="shared" si="2"/>
        <v>0</v>
      </c>
      <c r="J23" s="249">
        <f t="shared" si="2"/>
        <v>0</v>
      </c>
      <c r="K23" s="249">
        <f t="shared" si="2"/>
        <v>0</v>
      </c>
      <c r="L23" s="249">
        <f t="shared" si="2"/>
        <v>0</v>
      </c>
      <c r="M23" s="249">
        <f t="shared" si="2"/>
        <v>0</v>
      </c>
      <c r="N23" s="249">
        <f t="shared" si="2"/>
        <v>0</v>
      </c>
      <c r="O23" s="249">
        <f t="shared" si="2"/>
        <v>0</v>
      </c>
      <c r="P23" s="249">
        <f t="shared" si="2"/>
        <v>0</v>
      </c>
      <c r="Q23" s="249">
        <f t="shared" si="2"/>
        <v>0</v>
      </c>
      <c r="R23" s="249">
        <f t="shared" si="2"/>
        <v>0</v>
      </c>
      <c r="S23" s="249">
        <f t="shared" si="2"/>
        <v>0</v>
      </c>
      <c r="T23" s="249">
        <f t="shared" si="2"/>
        <v>0</v>
      </c>
      <c r="U23" s="249">
        <f t="shared" si="2"/>
        <v>0</v>
      </c>
      <c r="V23" s="249">
        <f t="shared" si="2"/>
        <v>0</v>
      </c>
      <c r="W23" s="249">
        <f t="shared" si="2"/>
        <v>0</v>
      </c>
      <c r="X23" s="249">
        <f t="shared" si="2"/>
        <v>0</v>
      </c>
      <c r="Y23" s="249">
        <f t="shared" si="2"/>
        <v>0</v>
      </c>
      <c r="Z23" s="249">
        <f t="shared" si="2"/>
        <v>0</v>
      </c>
      <c r="AA23" s="249">
        <f t="shared" si="2"/>
        <v>0</v>
      </c>
      <c r="AB23" s="249">
        <f t="shared" si="2"/>
        <v>0</v>
      </c>
      <c r="AC23" s="249">
        <f t="shared" si="2"/>
        <v>0</v>
      </c>
      <c r="AD23" s="249">
        <f t="shared" si="2"/>
        <v>0</v>
      </c>
      <c r="AE23" s="249">
        <f t="shared" si="2"/>
        <v>0</v>
      </c>
      <c r="AF23" s="249">
        <f t="shared" si="2"/>
        <v>0</v>
      </c>
      <c r="AG23" s="249">
        <f t="shared" si="2"/>
        <v>0</v>
      </c>
    </row>
    <row r="24" spans="1:33" x14ac:dyDescent="0.2">
      <c r="B24" s="146"/>
      <c r="C24" s="150"/>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row>
    <row r="25" spans="1:33" ht="25.95" customHeight="1" x14ac:dyDescent="0.2">
      <c r="B25" s="146"/>
      <c r="C25" s="150"/>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row>
    <row r="26" spans="1:33" x14ac:dyDescent="0.2">
      <c r="B26" s="146"/>
      <c r="C26" s="150"/>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c r="AG26" s="151"/>
    </row>
    <row r="27" spans="1:33" x14ac:dyDescent="0.2">
      <c r="B27" s="146"/>
      <c r="C27" s="150"/>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row>
    <row r="28" spans="1:33" hidden="1" x14ac:dyDescent="0.2">
      <c r="B28" s="146"/>
      <c r="C28" s="150"/>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row>
    <row r="29" spans="1:33" s="152" customFormat="1" ht="26.25" customHeight="1" x14ac:dyDescent="0.3">
      <c r="B29" s="505" t="s">
        <v>231</v>
      </c>
      <c r="C29" s="505"/>
      <c r="D29" s="204">
        <v>45413</v>
      </c>
      <c r="E29" s="153" t="s">
        <v>230</v>
      </c>
      <c r="F29" s="153"/>
      <c r="G29" s="153"/>
      <c r="H29" s="153"/>
      <c r="I29" s="153"/>
      <c r="J29" s="153"/>
      <c r="K29" s="153"/>
      <c r="L29" s="153"/>
      <c r="M29" s="153"/>
      <c r="N29" s="153"/>
      <c r="O29" s="153"/>
      <c r="P29" s="153"/>
      <c r="Q29" s="153"/>
      <c r="R29" s="309"/>
      <c r="S29" s="309"/>
      <c r="T29" s="309"/>
      <c r="U29" s="309"/>
      <c r="V29" s="309"/>
      <c r="W29" s="309"/>
      <c r="X29" s="310"/>
      <c r="Y29" s="310"/>
      <c r="Z29" s="310"/>
      <c r="AA29" s="310"/>
      <c r="AB29" s="310"/>
      <c r="AC29" s="310"/>
      <c r="AD29" s="310"/>
      <c r="AE29" s="310"/>
      <c r="AF29" s="310"/>
      <c r="AG29" s="310"/>
    </row>
    <row r="30" spans="1:33" s="152" customFormat="1" ht="26.25" customHeight="1" x14ac:dyDescent="0.2">
      <c r="B30" s="505" t="s">
        <v>50</v>
      </c>
      <c r="C30" s="505"/>
      <c r="D30" s="203">
        <v>48</v>
      </c>
      <c r="E30" s="234">
        <f>COUNTIF(Buget_cerere!O88:R88,"&gt;0")</f>
        <v>0</v>
      </c>
      <c r="F30" s="235">
        <f>Amortizare!E32</f>
        <v>0</v>
      </c>
      <c r="G30" s="153"/>
      <c r="H30" s="153"/>
      <c r="I30" s="153"/>
      <c r="J30" s="153"/>
      <c r="K30" s="153"/>
      <c r="L30" s="153"/>
      <c r="M30" s="153"/>
      <c r="N30" s="153"/>
      <c r="O30" s="153"/>
      <c r="P30" s="153"/>
      <c r="Q30" s="153"/>
      <c r="R30" s="309"/>
      <c r="S30" s="309"/>
      <c r="T30" s="309"/>
      <c r="U30" s="309"/>
      <c r="V30" s="309"/>
      <c r="W30" s="309"/>
      <c r="X30" s="310"/>
      <c r="Y30" s="310"/>
      <c r="Z30" s="310"/>
      <c r="AA30" s="310"/>
      <c r="AB30" s="310"/>
      <c r="AC30" s="310"/>
      <c r="AD30" s="310"/>
      <c r="AE30" s="310"/>
      <c r="AF30" s="310"/>
      <c r="AG30" s="310"/>
    </row>
    <row r="31" spans="1:33" s="154" customFormat="1" hidden="1" x14ac:dyDescent="0.3">
      <c r="B31" s="155"/>
      <c r="C31" s="156"/>
      <c r="D31" s="144" t="s">
        <v>84</v>
      </c>
      <c r="E31" s="144" t="s">
        <v>85</v>
      </c>
      <c r="F31" s="144" t="s">
        <v>86</v>
      </c>
      <c r="G31" s="144" t="s">
        <v>87</v>
      </c>
      <c r="H31" s="144" t="s">
        <v>88</v>
      </c>
      <c r="I31" s="144" t="s">
        <v>89</v>
      </c>
      <c r="J31" s="144" t="s">
        <v>90</v>
      </c>
      <c r="K31" s="144" t="s">
        <v>91</v>
      </c>
      <c r="L31" s="144" t="s">
        <v>92</v>
      </c>
      <c r="M31" s="144" t="s">
        <v>93</v>
      </c>
      <c r="N31" s="144" t="s">
        <v>94</v>
      </c>
      <c r="O31" s="144" t="s">
        <v>95</v>
      </c>
      <c r="P31" s="144" t="s">
        <v>96</v>
      </c>
      <c r="Q31" s="144" t="s">
        <v>97</v>
      </c>
      <c r="R31" s="144" t="s">
        <v>98</v>
      </c>
      <c r="S31" s="144" t="s">
        <v>99</v>
      </c>
      <c r="T31" s="144" t="s">
        <v>100</v>
      </c>
      <c r="U31" s="144" t="s">
        <v>101</v>
      </c>
      <c r="V31" s="144" t="s">
        <v>102</v>
      </c>
      <c r="W31" s="144" t="s">
        <v>103</v>
      </c>
      <c r="X31" s="144" t="s">
        <v>117</v>
      </c>
      <c r="Y31" s="144" t="s">
        <v>118</v>
      </c>
      <c r="Z31" s="144" t="s">
        <v>119</v>
      </c>
      <c r="AA31" s="144" t="s">
        <v>120</v>
      </c>
      <c r="AB31" s="144" t="s">
        <v>121</v>
      </c>
      <c r="AC31" s="144" t="s">
        <v>139</v>
      </c>
      <c r="AD31" s="144" t="s">
        <v>140</v>
      </c>
      <c r="AE31" s="144" t="s">
        <v>141</v>
      </c>
      <c r="AF31" s="144" t="s">
        <v>142</v>
      </c>
      <c r="AG31" s="144" t="s">
        <v>143</v>
      </c>
    </row>
    <row r="32" spans="1:33" s="157" customFormat="1" hidden="1" x14ac:dyDescent="0.2">
      <c r="B32" s="158"/>
      <c r="C32" s="159"/>
      <c r="D32" s="160">
        <f>IF(D36="Implementare",0,C32+1)</f>
        <v>0</v>
      </c>
      <c r="E32" s="160">
        <f>IF(E36="Implementare",0,D32+1)</f>
        <v>0</v>
      </c>
      <c r="F32" s="160">
        <f t="shared" ref="F32:AG32" si="3">IF(F36="Implementare",0,E32+1)</f>
        <v>0</v>
      </c>
      <c r="G32" s="160">
        <f t="shared" si="3"/>
        <v>0</v>
      </c>
      <c r="H32" s="160">
        <f t="shared" si="3"/>
        <v>0</v>
      </c>
      <c r="I32" s="160">
        <f t="shared" si="3"/>
        <v>1</v>
      </c>
      <c r="J32" s="160">
        <f t="shared" si="3"/>
        <v>2</v>
      </c>
      <c r="K32" s="160">
        <f t="shared" si="3"/>
        <v>3</v>
      </c>
      <c r="L32" s="160">
        <f t="shared" si="3"/>
        <v>4</v>
      </c>
      <c r="M32" s="160">
        <f t="shared" si="3"/>
        <v>5</v>
      </c>
      <c r="N32" s="160">
        <f t="shared" si="3"/>
        <v>6</v>
      </c>
      <c r="O32" s="160">
        <f t="shared" si="3"/>
        <v>7</v>
      </c>
      <c r="P32" s="160">
        <f t="shared" si="3"/>
        <v>8</v>
      </c>
      <c r="Q32" s="160">
        <f t="shared" si="3"/>
        <v>9</v>
      </c>
      <c r="R32" s="160">
        <f t="shared" si="3"/>
        <v>10</v>
      </c>
      <c r="S32" s="160">
        <f t="shared" si="3"/>
        <v>11</v>
      </c>
      <c r="T32" s="160">
        <f t="shared" si="3"/>
        <v>12</v>
      </c>
      <c r="U32" s="160">
        <f t="shared" si="3"/>
        <v>13</v>
      </c>
      <c r="V32" s="160">
        <f t="shared" si="3"/>
        <v>14</v>
      </c>
      <c r="W32" s="160">
        <f t="shared" si="3"/>
        <v>15</v>
      </c>
      <c r="X32" s="160">
        <f t="shared" si="3"/>
        <v>16</v>
      </c>
      <c r="Y32" s="160">
        <f t="shared" si="3"/>
        <v>17</v>
      </c>
      <c r="Z32" s="160">
        <f t="shared" si="3"/>
        <v>18</v>
      </c>
      <c r="AA32" s="160">
        <f t="shared" si="3"/>
        <v>19</v>
      </c>
      <c r="AB32" s="160">
        <f t="shared" si="3"/>
        <v>20</v>
      </c>
      <c r="AC32" s="160">
        <f t="shared" si="3"/>
        <v>21</v>
      </c>
      <c r="AD32" s="160">
        <f t="shared" si="3"/>
        <v>22</v>
      </c>
      <c r="AE32" s="160">
        <f t="shared" si="3"/>
        <v>23</v>
      </c>
      <c r="AF32" s="160">
        <f t="shared" si="3"/>
        <v>24</v>
      </c>
      <c r="AG32" s="160">
        <f t="shared" si="3"/>
        <v>25</v>
      </c>
    </row>
    <row r="33" spans="1:33" s="157" customFormat="1" x14ac:dyDescent="0.2">
      <c r="B33" s="158"/>
      <c r="C33" s="159"/>
      <c r="D33" s="160">
        <f>YEAR(D29)</f>
        <v>2024</v>
      </c>
      <c r="E33" s="160">
        <f>D33+1</f>
        <v>2025</v>
      </c>
      <c r="F33" s="160">
        <f t="shared" ref="F33:AG33" si="4">E33+1</f>
        <v>2026</v>
      </c>
      <c r="G33" s="160">
        <f t="shared" si="4"/>
        <v>2027</v>
      </c>
      <c r="H33" s="160">
        <f t="shared" si="4"/>
        <v>2028</v>
      </c>
      <c r="I33" s="160">
        <f t="shared" si="4"/>
        <v>2029</v>
      </c>
      <c r="J33" s="160">
        <f t="shared" si="4"/>
        <v>2030</v>
      </c>
      <c r="K33" s="160">
        <f t="shared" si="4"/>
        <v>2031</v>
      </c>
      <c r="L33" s="160">
        <f t="shared" si="4"/>
        <v>2032</v>
      </c>
      <c r="M33" s="160">
        <f t="shared" si="4"/>
        <v>2033</v>
      </c>
      <c r="N33" s="160">
        <f t="shared" si="4"/>
        <v>2034</v>
      </c>
      <c r="O33" s="160">
        <f t="shared" si="4"/>
        <v>2035</v>
      </c>
      <c r="P33" s="160">
        <f t="shared" si="4"/>
        <v>2036</v>
      </c>
      <c r="Q33" s="160">
        <f t="shared" si="4"/>
        <v>2037</v>
      </c>
      <c r="R33" s="160">
        <f t="shared" si="4"/>
        <v>2038</v>
      </c>
      <c r="S33" s="160">
        <f t="shared" si="4"/>
        <v>2039</v>
      </c>
      <c r="T33" s="160">
        <f t="shared" si="4"/>
        <v>2040</v>
      </c>
      <c r="U33" s="160">
        <f t="shared" si="4"/>
        <v>2041</v>
      </c>
      <c r="V33" s="160">
        <f t="shared" si="4"/>
        <v>2042</v>
      </c>
      <c r="W33" s="160">
        <f t="shared" si="4"/>
        <v>2043</v>
      </c>
      <c r="X33" s="160">
        <f t="shared" si="4"/>
        <v>2044</v>
      </c>
      <c r="Y33" s="160">
        <f t="shared" si="4"/>
        <v>2045</v>
      </c>
      <c r="Z33" s="160">
        <f t="shared" si="4"/>
        <v>2046</v>
      </c>
      <c r="AA33" s="160">
        <f t="shared" si="4"/>
        <v>2047</v>
      </c>
      <c r="AB33" s="160">
        <f t="shared" si="4"/>
        <v>2048</v>
      </c>
      <c r="AC33" s="160">
        <f t="shared" si="4"/>
        <v>2049</v>
      </c>
      <c r="AD33" s="160">
        <f t="shared" si="4"/>
        <v>2050</v>
      </c>
      <c r="AE33" s="160">
        <f t="shared" si="4"/>
        <v>2051</v>
      </c>
      <c r="AF33" s="160">
        <f t="shared" si="4"/>
        <v>2052</v>
      </c>
      <c r="AG33" s="160">
        <f t="shared" si="4"/>
        <v>2053</v>
      </c>
    </row>
    <row r="34" spans="1:33" s="161" customFormat="1" hidden="1" x14ac:dyDescent="0.2">
      <c r="B34" s="162"/>
      <c r="C34" s="163"/>
      <c r="D34" s="164">
        <f>DATE(D33,12,31)</f>
        <v>45657</v>
      </c>
      <c r="E34" s="164">
        <f t="shared" ref="E34:AG34" si="5">DATE(E33,12,31)</f>
        <v>46022</v>
      </c>
      <c r="F34" s="164">
        <f t="shared" si="5"/>
        <v>46387</v>
      </c>
      <c r="G34" s="164">
        <f t="shared" si="5"/>
        <v>46752</v>
      </c>
      <c r="H34" s="164">
        <f t="shared" si="5"/>
        <v>47118</v>
      </c>
      <c r="I34" s="164">
        <f t="shared" si="5"/>
        <v>47483</v>
      </c>
      <c r="J34" s="164">
        <f t="shared" si="5"/>
        <v>47848</v>
      </c>
      <c r="K34" s="164">
        <f t="shared" si="5"/>
        <v>48213</v>
      </c>
      <c r="L34" s="164">
        <f t="shared" si="5"/>
        <v>48579</v>
      </c>
      <c r="M34" s="164">
        <f t="shared" si="5"/>
        <v>48944</v>
      </c>
      <c r="N34" s="164">
        <f t="shared" si="5"/>
        <v>49309</v>
      </c>
      <c r="O34" s="164">
        <f t="shared" si="5"/>
        <v>49674</v>
      </c>
      <c r="P34" s="164">
        <f t="shared" si="5"/>
        <v>50040</v>
      </c>
      <c r="Q34" s="164">
        <f t="shared" si="5"/>
        <v>50405</v>
      </c>
      <c r="R34" s="164">
        <f t="shared" si="5"/>
        <v>50770</v>
      </c>
      <c r="S34" s="164">
        <f t="shared" si="5"/>
        <v>51135</v>
      </c>
      <c r="T34" s="164">
        <f t="shared" si="5"/>
        <v>51501</v>
      </c>
      <c r="U34" s="164">
        <f t="shared" si="5"/>
        <v>51866</v>
      </c>
      <c r="V34" s="164">
        <f t="shared" si="5"/>
        <v>52231</v>
      </c>
      <c r="W34" s="164">
        <f t="shared" si="5"/>
        <v>52596</v>
      </c>
      <c r="X34" s="164">
        <f t="shared" si="5"/>
        <v>52962</v>
      </c>
      <c r="Y34" s="164">
        <f t="shared" si="5"/>
        <v>53327</v>
      </c>
      <c r="Z34" s="164">
        <f t="shared" si="5"/>
        <v>53692</v>
      </c>
      <c r="AA34" s="164">
        <f t="shared" si="5"/>
        <v>54057</v>
      </c>
      <c r="AB34" s="164">
        <f t="shared" si="5"/>
        <v>54423</v>
      </c>
      <c r="AC34" s="164">
        <f t="shared" si="5"/>
        <v>54788</v>
      </c>
      <c r="AD34" s="164">
        <f t="shared" si="5"/>
        <v>55153</v>
      </c>
      <c r="AE34" s="164">
        <f t="shared" si="5"/>
        <v>55518</v>
      </c>
      <c r="AF34" s="164">
        <f t="shared" si="5"/>
        <v>55884</v>
      </c>
      <c r="AG34" s="164">
        <f t="shared" si="5"/>
        <v>56249</v>
      </c>
    </row>
    <row r="35" spans="1:33" s="161" customFormat="1" hidden="1" x14ac:dyDescent="0.2">
      <c r="B35" s="162"/>
      <c r="C35" s="163"/>
      <c r="D35" s="160">
        <f>DATEDIF(D29-1,D34,"M")</f>
        <v>8</v>
      </c>
      <c r="E35" s="160">
        <f>DATEDIF(D34,E34,"M")</f>
        <v>12</v>
      </c>
      <c r="F35" s="160">
        <f t="shared" ref="F35:AG35" si="6">DATEDIF(E34,F34,"M")</f>
        <v>12</v>
      </c>
      <c r="G35" s="160">
        <f t="shared" si="6"/>
        <v>12</v>
      </c>
      <c r="H35" s="160">
        <f t="shared" si="6"/>
        <v>12</v>
      </c>
      <c r="I35" s="160">
        <f t="shared" si="6"/>
        <v>12</v>
      </c>
      <c r="J35" s="160">
        <f t="shared" si="6"/>
        <v>12</v>
      </c>
      <c r="K35" s="160">
        <f t="shared" si="6"/>
        <v>12</v>
      </c>
      <c r="L35" s="160">
        <f t="shared" si="6"/>
        <v>12</v>
      </c>
      <c r="M35" s="160">
        <f t="shared" si="6"/>
        <v>12</v>
      </c>
      <c r="N35" s="160">
        <f t="shared" si="6"/>
        <v>12</v>
      </c>
      <c r="O35" s="160">
        <f t="shared" si="6"/>
        <v>12</v>
      </c>
      <c r="P35" s="160">
        <f t="shared" si="6"/>
        <v>12</v>
      </c>
      <c r="Q35" s="160">
        <f t="shared" si="6"/>
        <v>12</v>
      </c>
      <c r="R35" s="160">
        <f t="shared" si="6"/>
        <v>12</v>
      </c>
      <c r="S35" s="160">
        <f t="shared" si="6"/>
        <v>12</v>
      </c>
      <c r="T35" s="160">
        <f t="shared" si="6"/>
        <v>12</v>
      </c>
      <c r="U35" s="160">
        <f t="shared" si="6"/>
        <v>12</v>
      </c>
      <c r="V35" s="160">
        <f t="shared" si="6"/>
        <v>12</v>
      </c>
      <c r="W35" s="160">
        <f t="shared" si="6"/>
        <v>12</v>
      </c>
      <c r="X35" s="160">
        <f t="shared" si="6"/>
        <v>12</v>
      </c>
      <c r="Y35" s="160">
        <f t="shared" si="6"/>
        <v>12</v>
      </c>
      <c r="Z35" s="160">
        <f t="shared" si="6"/>
        <v>12</v>
      </c>
      <c r="AA35" s="160">
        <f t="shared" si="6"/>
        <v>12</v>
      </c>
      <c r="AB35" s="160">
        <f t="shared" si="6"/>
        <v>12</v>
      </c>
      <c r="AC35" s="160">
        <f t="shared" si="6"/>
        <v>12</v>
      </c>
      <c r="AD35" s="160">
        <f t="shared" si="6"/>
        <v>12</v>
      </c>
      <c r="AE35" s="160">
        <f t="shared" si="6"/>
        <v>12</v>
      </c>
      <c r="AF35" s="160">
        <f t="shared" si="6"/>
        <v>12</v>
      </c>
      <c r="AG35" s="160">
        <f t="shared" si="6"/>
        <v>12</v>
      </c>
    </row>
    <row r="36" spans="1:33" s="165" customFormat="1" x14ac:dyDescent="0.2">
      <c r="B36" s="166"/>
      <c r="C36" s="167"/>
      <c r="D36" s="168" t="s">
        <v>18</v>
      </c>
      <c r="E36" s="168" t="str">
        <f>IF(D30-D35&gt;=0,"Implementare","Operare")</f>
        <v>Implementare</v>
      </c>
      <c r="F36" s="168" t="str">
        <f>IF($D$30-SUM(D$35:$E35)&gt;=0,"Implementare","Operare")</f>
        <v>Implementare</v>
      </c>
      <c r="G36" s="168" t="str">
        <f>IF($D$30-SUM(D$35:$F35)&gt;=0,"Implementare","Operare")</f>
        <v>Implementare</v>
      </c>
      <c r="H36" s="168" t="str">
        <f>IF($D$30-SUM(D$35:$G35)&gt;=0,"Implementare","Operare")</f>
        <v>Implementare</v>
      </c>
      <c r="I36" s="168" t="str">
        <f>IF($D$30-SUM(D$35:$H35)&gt;=0,"Implementare","Operare")</f>
        <v>Operare</v>
      </c>
      <c r="J36" s="168" t="str">
        <f>IF($D$30-SUM(D$35:$I35)&gt;=0,"Implementare","Operare")</f>
        <v>Operare</v>
      </c>
      <c r="K36" s="168" t="str">
        <f>IF($D$30-SUM(D$35:$J35)&gt;=0,"Implementare","Operare")</f>
        <v>Operare</v>
      </c>
      <c r="L36" s="168" t="str">
        <f>IF($D$30-SUM(D$35:$K35)&gt;=0,"Implementare","Operare")</f>
        <v>Operare</v>
      </c>
      <c r="M36" s="168" t="str">
        <f>IF($D$30-SUM(D$35:$L35)&gt;=0,"Implementare","Operare")</f>
        <v>Operare</v>
      </c>
      <c r="N36" s="168" t="str">
        <f>IF($D$30-SUM($D$35:M35)&gt;=0,"Implementare","Operare")</f>
        <v>Operare</v>
      </c>
      <c r="O36" s="168" t="str">
        <f>IF($D$30-SUM($D$35:N35)&gt;=0,"Implementare","Operare")</f>
        <v>Operare</v>
      </c>
      <c r="P36" s="168" t="str">
        <f>IF($D$30-SUM($D$35:O35)&gt;=0,"Implementare","Operare")</f>
        <v>Operare</v>
      </c>
      <c r="Q36" s="168" t="str">
        <f>IF($D$30-SUM($D$35:P35)&gt;=0,"Implementare","Operare")</f>
        <v>Operare</v>
      </c>
      <c r="R36" s="168" t="str">
        <f>IF($D$30-SUM($D$35:Q35)&gt;=0,"Implementare","Operare")</f>
        <v>Operare</v>
      </c>
      <c r="S36" s="168" t="str">
        <f>IF($D$30-SUM($D$35:R35)&gt;=0,"Implementare","Operare")</f>
        <v>Operare</v>
      </c>
      <c r="T36" s="168" t="str">
        <f>IF($D$30-SUM($D$35:S35)&gt;=0,"Implementare","Operare")</f>
        <v>Operare</v>
      </c>
      <c r="U36" s="168" t="str">
        <f>IF($D$30-SUM($D$35:T35)&gt;=0,"Implementare","Operare")</f>
        <v>Operare</v>
      </c>
      <c r="V36" s="168" t="str">
        <f>IF($D$30-SUM($D$35:U35)&gt;=0,"Implementare","Operare")</f>
        <v>Operare</v>
      </c>
      <c r="W36" s="168" t="str">
        <f>IF($D$30-SUM($D$35:V35)&gt;=0,"Implementare","Operare")</f>
        <v>Operare</v>
      </c>
      <c r="X36" s="168" t="str">
        <f>IF($D$30-SUM($D$35:W35)&gt;=0,"Implementare","Operare")</f>
        <v>Operare</v>
      </c>
      <c r="Y36" s="168" t="str">
        <f>IF($D$30-SUM($D$35:X35)&gt;=0,"Implementare","Operare")</f>
        <v>Operare</v>
      </c>
      <c r="Z36" s="168" t="str">
        <f>IF($D$30-SUM($D$35:Y35)&gt;=0,"Implementare","Operare")</f>
        <v>Operare</v>
      </c>
      <c r="AA36" s="168" t="str">
        <f>IF($D$30-SUM($D$35:Z35)&gt;=0,"Implementare","Operare")</f>
        <v>Operare</v>
      </c>
      <c r="AB36" s="168" t="str">
        <f>IF($D$30-SUM($D$35:AA35)&gt;=0,"Implementare","Operare")</f>
        <v>Operare</v>
      </c>
      <c r="AC36" s="168" t="str">
        <f>IF($D$30-SUM($D$35:AB35)&gt;=0,"Implementare","Operare")</f>
        <v>Operare</v>
      </c>
      <c r="AD36" s="168" t="str">
        <f>IF($D$30-SUM($D$35:AC35)&gt;=0,"Implementare","Operare")</f>
        <v>Operare</v>
      </c>
      <c r="AE36" s="168" t="str">
        <f>IF($D$30-SUM($D$35:AD35)&gt;=0,"Implementare","Operare")</f>
        <v>Operare</v>
      </c>
      <c r="AF36" s="168" t="str">
        <f>IF($D$30-SUM($D$35:AE35)&gt;=0,"Implementare","Operare")</f>
        <v>Operare</v>
      </c>
      <c r="AG36" s="168" t="str">
        <f>IF($D$30-SUM($D$35:AF35)&gt;=0,"Implementare","Operare")</f>
        <v>Operare</v>
      </c>
    </row>
    <row r="37" spans="1:33" s="169" customFormat="1" hidden="1" x14ac:dyDescent="0.2">
      <c r="B37" s="170"/>
      <c r="C37" s="171"/>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row>
    <row r="38" spans="1:33" s="169" customFormat="1" x14ac:dyDescent="0.2">
      <c r="B38" s="170"/>
      <c r="C38" s="171"/>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row>
    <row r="39" spans="1:33" s="294" customFormat="1" ht="11.4" customHeight="1" x14ac:dyDescent="0.2">
      <c r="B39" s="170"/>
      <c r="C39" s="295"/>
      <c r="D39" s="296">
        <v>1</v>
      </c>
      <c r="E39" s="296">
        <v>2</v>
      </c>
      <c r="F39" s="296">
        <v>3</v>
      </c>
      <c r="G39" s="296">
        <v>4</v>
      </c>
      <c r="H39" s="296">
        <v>5</v>
      </c>
      <c r="I39" s="296">
        <v>6</v>
      </c>
      <c r="J39" s="296">
        <v>7</v>
      </c>
      <c r="K39" s="296">
        <v>8</v>
      </c>
      <c r="L39" s="296">
        <v>9</v>
      </c>
      <c r="M39" s="296">
        <v>10</v>
      </c>
      <c r="N39" s="296">
        <v>11</v>
      </c>
      <c r="O39" s="296">
        <v>12</v>
      </c>
      <c r="P39" s="296">
        <v>13</v>
      </c>
      <c r="Q39" s="296">
        <v>14</v>
      </c>
      <c r="R39" s="296">
        <v>15</v>
      </c>
      <c r="S39" s="296">
        <v>16</v>
      </c>
      <c r="T39" s="296">
        <v>17</v>
      </c>
      <c r="U39" s="296">
        <v>18</v>
      </c>
      <c r="V39" s="296">
        <v>19</v>
      </c>
      <c r="W39" s="296">
        <v>20</v>
      </c>
      <c r="X39" s="296">
        <v>21</v>
      </c>
      <c r="Y39" s="296">
        <v>22</v>
      </c>
      <c r="Z39" s="296">
        <v>23</v>
      </c>
      <c r="AA39" s="296">
        <v>24</v>
      </c>
      <c r="AB39" s="296">
        <v>25</v>
      </c>
      <c r="AC39" s="296">
        <v>26</v>
      </c>
      <c r="AD39" s="296">
        <v>27</v>
      </c>
      <c r="AE39" s="296">
        <v>28</v>
      </c>
      <c r="AF39" s="296">
        <v>29</v>
      </c>
      <c r="AG39" s="296">
        <v>30</v>
      </c>
    </row>
    <row r="40" spans="1:33" ht="15.6" customHeight="1" x14ac:dyDescent="0.2">
      <c r="B40" s="130"/>
      <c r="C40" s="502" t="s">
        <v>73</v>
      </c>
      <c r="D40" s="502"/>
      <c r="E40" s="502"/>
      <c r="F40" s="502"/>
      <c r="G40" s="502"/>
      <c r="H40" s="502"/>
      <c r="I40" s="502"/>
      <c r="J40" s="502"/>
      <c r="K40" s="502"/>
      <c r="L40" s="502"/>
      <c r="M40" s="502"/>
      <c r="N40" s="502"/>
      <c r="O40" s="502" t="s">
        <v>73</v>
      </c>
      <c r="P40" s="502"/>
      <c r="Q40" s="502"/>
      <c r="R40" s="502"/>
      <c r="S40" s="502"/>
      <c r="T40" s="502"/>
      <c r="U40" s="502"/>
      <c r="V40" s="502"/>
      <c r="W40" s="502"/>
      <c r="X40" s="502"/>
      <c r="Y40" s="502"/>
      <c r="Z40" s="502"/>
      <c r="AA40" s="502" t="s">
        <v>73</v>
      </c>
      <c r="AB40" s="502"/>
      <c r="AC40" s="502"/>
      <c r="AD40" s="502"/>
      <c r="AE40" s="502"/>
      <c r="AF40" s="502"/>
      <c r="AG40" s="502"/>
    </row>
    <row r="41" spans="1:33" s="131" customFormat="1" x14ac:dyDescent="0.3">
      <c r="C41" s="173"/>
      <c r="D41" s="504" t="s">
        <v>68</v>
      </c>
      <c r="E41" s="504"/>
      <c r="F41" s="504"/>
      <c r="G41" s="504"/>
      <c r="H41" s="504"/>
      <c r="I41" s="504"/>
      <c r="J41" s="504"/>
      <c r="K41" s="504"/>
      <c r="L41" s="504"/>
      <c r="M41" s="504"/>
      <c r="N41" s="504"/>
      <c r="O41" s="504"/>
      <c r="P41" s="504"/>
      <c r="Q41" s="504"/>
      <c r="R41" s="174"/>
      <c r="S41" s="174"/>
      <c r="T41" s="174"/>
      <c r="U41" s="174"/>
      <c r="V41" s="174"/>
      <c r="W41" s="174"/>
    </row>
    <row r="42" spans="1:33" s="131" customFormat="1" x14ac:dyDescent="0.2">
      <c r="B42" s="137"/>
      <c r="C42" s="138"/>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row>
    <row r="43" spans="1:33" s="131" customFormat="1" ht="30.6" x14ac:dyDescent="0.3">
      <c r="A43" s="131">
        <v>1</v>
      </c>
      <c r="B43" s="175">
        <f>B5</f>
        <v>1</v>
      </c>
      <c r="C43" s="140" t="str">
        <f>C5</f>
        <v>Completati tipul de venit din activitatea operationala a infrastructurii</v>
      </c>
      <c r="D43" s="245">
        <v>0</v>
      </c>
      <c r="E43" s="245">
        <v>0</v>
      </c>
      <c r="F43" s="245">
        <v>0</v>
      </c>
      <c r="G43" s="245">
        <v>0</v>
      </c>
      <c r="H43" s="245">
        <v>0</v>
      </c>
      <c r="I43" s="245">
        <v>0</v>
      </c>
      <c r="J43" s="245">
        <v>0</v>
      </c>
      <c r="K43" s="245">
        <v>0</v>
      </c>
      <c r="L43" s="245">
        <v>0</v>
      </c>
      <c r="M43" s="245">
        <v>0</v>
      </c>
      <c r="N43" s="245">
        <v>0</v>
      </c>
      <c r="O43" s="245">
        <v>0</v>
      </c>
      <c r="P43" s="245">
        <v>0</v>
      </c>
      <c r="Q43" s="245">
        <v>0</v>
      </c>
      <c r="R43" s="245">
        <v>0</v>
      </c>
      <c r="S43" s="245">
        <v>0</v>
      </c>
      <c r="T43" s="245">
        <v>0</v>
      </c>
      <c r="U43" s="245">
        <v>0</v>
      </c>
      <c r="V43" s="245">
        <v>0</v>
      </c>
      <c r="W43" s="245">
        <v>0</v>
      </c>
      <c r="X43" s="245">
        <v>0</v>
      </c>
      <c r="Y43" s="245">
        <v>0</v>
      </c>
      <c r="Z43" s="245">
        <v>0</v>
      </c>
      <c r="AA43" s="245">
        <v>0</v>
      </c>
      <c r="AB43" s="245">
        <v>0</v>
      </c>
      <c r="AC43" s="245">
        <v>0</v>
      </c>
      <c r="AD43" s="245">
        <v>0</v>
      </c>
      <c r="AE43" s="245">
        <v>0</v>
      </c>
      <c r="AF43" s="245">
        <v>0</v>
      </c>
      <c r="AG43" s="245">
        <v>0</v>
      </c>
    </row>
    <row r="44" spans="1:33" s="131" customFormat="1" ht="30.6" x14ac:dyDescent="0.3">
      <c r="A44" s="131">
        <v>2</v>
      </c>
      <c r="B44" s="175">
        <f t="shared" ref="B44" si="7">B6</f>
        <v>2</v>
      </c>
      <c r="C44" s="140" t="str">
        <f>C6</f>
        <v>Completati tipul de venit din activitatea operationala a infrastructurii</v>
      </c>
      <c r="D44" s="245">
        <v>0</v>
      </c>
      <c r="E44" s="245">
        <v>0</v>
      </c>
      <c r="F44" s="245">
        <v>0</v>
      </c>
      <c r="G44" s="245">
        <v>0</v>
      </c>
      <c r="H44" s="245">
        <v>0</v>
      </c>
      <c r="I44" s="245">
        <v>0</v>
      </c>
      <c r="J44" s="245">
        <v>0</v>
      </c>
      <c r="K44" s="245">
        <v>0</v>
      </c>
      <c r="L44" s="245">
        <v>0</v>
      </c>
      <c r="M44" s="245">
        <v>0</v>
      </c>
      <c r="N44" s="245">
        <v>0</v>
      </c>
      <c r="O44" s="245">
        <v>0</v>
      </c>
      <c r="P44" s="245">
        <v>0</v>
      </c>
      <c r="Q44" s="245">
        <v>0</v>
      </c>
      <c r="R44" s="245">
        <v>0</v>
      </c>
      <c r="S44" s="245">
        <v>0</v>
      </c>
      <c r="T44" s="245">
        <v>0</v>
      </c>
      <c r="U44" s="245">
        <v>0</v>
      </c>
      <c r="V44" s="245">
        <v>0</v>
      </c>
      <c r="W44" s="245">
        <v>0</v>
      </c>
      <c r="X44" s="245">
        <v>0</v>
      </c>
      <c r="Y44" s="245">
        <v>0</v>
      </c>
      <c r="Z44" s="245">
        <v>0</v>
      </c>
      <c r="AA44" s="245">
        <v>0</v>
      </c>
      <c r="AB44" s="245">
        <v>0</v>
      </c>
      <c r="AC44" s="245">
        <v>0</v>
      </c>
      <c r="AD44" s="245">
        <v>0</v>
      </c>
      <c r="AE44" s="245">
        <v>0</v>
      </c>
      <c r="AF44" s="245">
        <v>0</v>
      </c>
      <c r="AG44" s="245">
        <v>0</v>
      </c>
    </row>
    <row r="45" spans="1:33" s="131" customFormat="1" ht="30.6" x14ac:dyDescent="0.3">
      <c r="A45" s="131">
        <v>3</v>
      </c>
      <c r="B45" s="175">
        <f t="shared" ref="B45" si="8">B7</f>
        <v>3</v>
      </c>
      <c r="C45" s="140" t="str">
        <f>C7</f>
        <v>Completati tipul de venit din activitatea operationala a infrastructurii</v>
      </c>
      <c r="D45" s="245">
        <v>0</v>
      </c>
      <c r="E45" s="245">
        <v>0</v>
      </c>
      <c r="F45" s="245">
        <v>0</v>
      </c>
      <c r="G45" s="245">
        <v>0</v>
      </c>
      <c r="H45" s="245">
        <v>0</v>
      </c>
      <c r="I45" s="245">
        <v>0</v>
      </c>
      <c r="J45" s="245">
        <v>0</v>
      </c>
      <c r="K45" s="245">
        <v>0</v>
      </c>
      <c r="L45" s="245">
        <v>0</v>
      </c>
      <c r="M45" s="245">
        <v>0</v>
      </c>
      <c r="N45" s="245">
        <v>0</v>
      </c>
      <c r="O45" s="245">
        <v>0</v>
      </c>
      <c r="P45" s="245">
        <v>0</v>
      </c>
      <c r="Q45" s="245">
        <v>0</v>
      </c>
      <c r="R45" s="245">
        <v>0</v>
      </c>
      <c r="S45" s="245">
        <v>0</v>
      </c>
      <c r="T45" s="245">
        <v>0</v>
      </c>
      <c r="U45" s="245">
        <v>0</v>
      </c>
      <c r="V45" s="245">
        <v>0</v>
      </c>
      <c r="W45" s="245">
        <v>0</v>
      </c>
      <c r="X45" s="245">
        <v>0</v>
      </c>
      <c r="Y45" s="245">
        <v>0</v>
      </c>
      <c r="Z45" s="245">
        <v>0</v>
      </c>
      <c r="AA45" s="245">
        <v>0</v>
      </c>
      <c r="AB45" s="245">
        <v>0</v>
      </c>
      <c r="AC45" s="245">
        <v>0</v>
      </c>
      <c r="AD45" s="245">
        <v>0</v>
      </c>
      <c r="AE45" s="245">
        <v>0</v>
      </c>
      <c r="AF45" s="245">
        <v>0</v>
      </c>
      <c r="AG45" s="245">
        <v>0</v>
      </c>
    </row>
    <row r="46" spans="1:33" s="131" customFormat="1" ht="30.6" x14ac:dyDescent="0.3">
      <c r="A46" s="131">
        <v>12</v>
      </c>
      <c r="B46" s="175">
        <f t="shared" ref="B46" si="9">B8</f>
        <v>4</v>
      </c>
      <c r="C46" s="140" t="str">
        <f>C8</f>
        <v>Completati tipul de venit din activitatea operationala a infrastructurii</v>
      </c>
      <c r="D46" s="245">
        <v>0</v>
      </c>
      <c r="E46" s="245">
        <v>0</v>
      </c>
      <c r="F46" s="245">
        <v>0</v>
      </c>
      <c r="G46" s="245">
        <v>0</v>
      </c>
      <c r="H46" s="245">
        <v>0</v>
      </c>
      <c r="I46" s="245">
        <v>0</v>
      </c>
      <c r="J46" s="245">
        <v>0</v>
      </c>
      <c r="K46" s="245">
        <v>0</v>
      </c>
      <c r="L46" s="245">
        <v>0</v>
      </c>
      <c r="M46" s="245">
        <v>0</v>
      </c>
      <c r="N46" s="245">
        <v>0</v>
      </c>
      <c r="O46" s="245">
        <v>0</v>
      </c>
      <c r="P46" s="245">
        <v>0</v>
      </c>
      <c r="Q46" s="245">
        <v>0</v>
      </c>
      <c r="R46" s="245">
        <v>0</v>
      </c>
      <c r="S46" s="245">
        <v>0</v>
      </c>
      <c r="T46" s="245">
        <v>0</v>
      </c>
      <c r="U46" s="245">
        <v>0</v>
      </c>
      <c r="V46" s="245">
        <v>0</v>
      </c>
      <c r="W46" s="245">
        <v>0</v>
      </c>
      <c r="X46" s="245">
        <v>0</v>
      </c>
      <c r="Y46" s="245">
        <v>0</v>
      </c>
      <c r="Z46" s="245">
        <v>0</v>
      </c>
      <c r="AA46" s="245">
        <v>0</v>
      </c>
      <c r="AB46" s="245">
        <v>0</v>
      </c>
      <c r="AC46" s="245">
        <v>0</v>
      </c>
      <c r="AD46" s="245">
        <v>0</v>
      </c>
      <c r="AE46" s="245">
        <v>0</v>
      </c>
      <c r="AF46" s="245">
        <v>0</v>
      </c>
      <c r="AG46" s="245">
        <v>0</v>
      </c>
    </row>
    <row r="47" spans="1:33" s="176" customFormat="1" ht="32.4" customHeight="1" x14ac:dyDescent="0.3">
      <c r="A47" s="176">
        <v>27</v>
      </c>
      <c r="B47" s="175">
        <f t="shared" ref="B47" si="10">B9</f>
        <v>5</v>
      </c>
      <c r="C47" s="148" t="str">
        <f>C9</f>
        <v>Venituri din alocatii bugetare pentru intretinerea curenta (funcționarea și întreținerea curentă)</v>
      </c>
      <c r="D47" s="245">
        <v>0</v>
      </c>
      <c r="E47" s="245">
        <v>0</v>
      </c>
      <c r="F47" s="245">
        <v>0</v>
      </c>
      <c r="G47" s="245">
        <v>0</v>
      </c>
      <c r="H47" s="245">
        <v>0</v>
      </c>
      <c r="I47" s="245">
        <v>0</v>
      </c>
      <c r="J47" s="245">
        <v>0</v>
      </c>
      <c r="K47" s="245">
        <v>0</v>
      </c>
      <c r="L47" s="245">
        <v>0</v>
      </c>
      <c r="M47" s="245">
        <v>0</v>
      </c>
      <c r="N47" s="245">
        <v>0</v>
      </c>
      <c r="O47" s="245">
        <v>0</v>
      </c>
      <c r="P47" s="245">
        <v>0</v>
      </c>
      <c r="Q47" s="245">
        <v>0</v>
      </c>
      <c r="R47" s="245">
        <v>0</v>
      </c>
      <c r="S47" s="245">
        <v>0</v>
      </c>
      <c r="T47" s="245">
        <v>0</v>
      </c>
      <c r="U47" s="245">
        <v>0</v>
      </c>
      <c r="V47" s="245">
        <v>0</v>
      </c>
      <c r="W47" s="245">
        <v>0</v>
      </c>
      <c r="X47" s="245">
        <v>0</v>
      </c>
      <c r="Y47" s="245">
        <v>0</v>
      </c>
      <c r="Z47" s="245">
        <v>0</v>
      </c>
      <c r="AA47" s="245">
        <v>0</v>
      </c>
      <c r="AB47" s="245">
        <v>0</v>
      </c>
      <c r="AC47" s="245">
        <v>0</v>
      </c>
      <c r="AD47" s="245">
        <v>0</v>
      </c>
      <c r="AE47" s="245">
        <v>0</v>
      </c>
      <c r="AF47" s="245">
        <v>0</v>
      </c>
      <c r="AG47" s="245">
        <v>0</v>
      </c>
    </row>
    <row r="48" spans="1:33" s="176" customFormat="1" ht="24" customHeight="1" x14ac:dyDescent="0.3">
      <c r="A48" s="176">
        <v>28</v>
      </c>
      <c r="B48" s="175">
        <f t="shared" ref="B48:C48" si="11">B10</f>
        <v>6</v>
      </c>
      <c r="C48" s="148" t="str">
        <f t="shared" si="11"/>
        <v>Venituri din alocatii bugetare pentru reparatii capitale</v>
      </c>
      <c r="D48" s="245">
        <v>0</v>
      </c>
      <c r="E48" s="245">
        <v>0</v>
      </c>
      <c r="F48" s="245">
        <v>0</v>
      </c>
      <c r="G48" s="245">
        <v>0</v>
      </c>
      <c r="H48" s="245">
        <v>0</v>
      </c>
      <c r="I48" s="245">
        <v>0</v>
      </c>
      <c r="J48" s="245">
        <v>0</v>
      </c>
      <c r="K48" s="245">
        <v>0</v>
      </c>
      <c r="L48" s="245">
        <v>0</v>
      </c>
      <c r="M48" s="245">
        <v>0</v>
      </c>
      <c r="N48" s="245">
        <v>0</v>
      </c>
      <c r="O48" s="245">
        <v>0</v>
      </c>
      <c r="P48" s="245">
        <v>0</v>
      </c>
      <c r="Q48" s="245">
        <v>0</v>
      </c>
      <c r="R48" s="245">
        <v>0</v>
      </c>
      <c r="S48" s="245">
        <v>0</v>
      </c>
      <c r="T48" s="245">
        <v>0</v>
      </c>
      <c r="U48" s="245">
        <v>0</v>
      </c>
      <c r="V48" s="245">
        <v>0</v>
      </c>
      <c r="W48" s="245">
        <v>0</v>
      </c>
      <c r="X48" s="245">
        <v>0</v>
      </c>
      <c r="Y48" s="245">
        <v>0</v>
      </c>
      <c r="Z48" s="245">
        <v>0</v>
      </c>
      <c r="AA48" s="245">
        <v>0</v>
      </c>
      <c r="AB48" s="245">
        <v>0</v>
      </c>
      <c r="AC48" s="245">
        <v>0</v>
      </c>
      <c r="AD48" s="245">
        <v>0</v>
      </c>
      <c r="AE48" s="245">
        <v>0</v>
      </c>
      <c r="AF48" s="245">
        <v>0</v>
      </c>
      <c r="AG48" s="245">
        <v>0</v>
      </c>
    </row>
    <row r="49" spans="1:33" s="131" customFormat="1" ht="22.8" customHeight="1" x14ac:dyDescent="0.3">
      <c r="A49" s="131">
        <v>22</v>
      </c>
      <c r="B49" s="175">
        <f t="shared" ref="B49:C49" si="12">B11</f>
        <v>7</v>
      </c>
      <c r="C49" s="148" t="str">
        <f t="shared" si="12"/>
        <v xml:space="preserve">Venituri din alocatii bugetare </v>
      </c>
      <c r="D49" s="245">
        <v>0</v>
      </c>
      <c r="E49" s="245">
        <v>0</v>
      </c>
      <c r="F49" s="245">
        <v>0</v>
      </c>
      <c r="G49" s="245">
        <v>0</v>
      </c>
      <c r="H49" s="245">
        <v>0</v>
      </c>
      <c r="I49" s="245">
        <v>0</v>
      </c>
      <c r="J49" s="245">
        <v>0</v>
      </c>
      <c r="K49" s="245">
        <v>0</v>
      </c>
      <c r="L49" s="245">
        <v>0</v>
      </c>
      <c r="M49" s="245">
        <v>0</v>
      </c>
      <c r="N49" s="245">
        <v>0</v>
      </c>
      <c r="O49" s="245">
        <v>0</v>
      </c>
      <c r="P49" s="245">
        <v>0</v>
      </c>
      <c r="Q49" s="245">
        <v>0</v>
      </c>
      <c r="R49" s="245">
        <v>0</v>
      </c>
      <c r="S49" s="245">
        <v>0</v>
      </c>
      <c r="T49" s="245">
        <v>0</v>
      </c>
      <c r="U49" s="245">
        <v>0</v>
      </c>
      <c r="V49" s="245">
        <v>0</v>
      </c>
      <c r="W49" s="245">
        <v>0</v>
      </c>
      <c r="X49" s="245">
        <v>0</v>
      </c>
      <c r="Y49" s="245">
        <v>0</v>
      </c>
      <c r="Z49" s="245">
        <v>0</v>
      </c>
      <c r="AA49" s="245">
        <v>0</v>
      </c>
      <c r="AB49" s="245">
        <v>0</v>
      </c>
      <c r="AC49" s="245">
        <v>0</v>
      </c>
      <c r="AD49" s="245">
        <v>0</v>
      </c>
      <c r="AE49" s="245">
        <v>0</v>
      </c>
      <c r="AF49" s="245">
        <v>0</v>
      </c>
      <c r="AG49" s="245">
        <v>0</v>
      </c>
    </row>
    <row r="50" spans="1:33" s="143" customFormat="1" ht="19.2" customHeight="1" x14ac:dyDescent="0.2">
      <c r="B50" s="177"/>
      <c r="C50" s="145" t="s">
        <v>545</v>
      </c>
      <c r="D50" s="246">
        <f>SUM(D43:D49)</f>
        <v>0</v>
      </c>
      <c r="E50" s="246">
        <f t="shared" ref="E50:AG50" si="13">SUM(E43:E49)</f>
        <v>0</v>
      </c>
      <c r="F50" s="246">
        <f t="shared" si="13"/>
        <v>0</v>
      </c>
      <c r="G50" s="246">
        <f t="shared" si="13"/>
        <v>0</v>
      </c>
      <c r="H50" s="246">
        <f t="shared" si="13"/>
        <v>0</v>
      </c>
      <c r="I50" s="246">
        <f t="shared" si="13"/>
        <v>0</v>
      </c>
      <c r="J50" s="246">
        <f t="shared" si="13"/>
        <v>0</v>
      </c>
      <c r="K50" s="246">
        <f t="shared" si="13"/>
        <v>0</v>
      </c>
      <c r="L50" s="246">
        <f t="shared" si="13"/>
        <v>0</v>
      </c>
      <c r="M50" s="246">
        <f t="shared" si="13"/>
        <v>0</v>
      </c>
      <c r="N50" s="246">
        <f t="shared" si="13"/>
        <v>0</v>
      </c>
      <c r="O50" s="246">
        <f t="shared" si="13"/>
        <v>0</v>
      </c>
      <c r="P50" s="246">
        <f t="shared" si="13"/>
        <v>0</v>
      </c>
      <c r="Q50" s="246">
        <f t="shared" si="13"/>
        <v>0</v>
      </c>
      <c r="R50" s="246">
        <f t="shared" si="13"/>
        <v>0</v>
      </c>
      <c r="S50" s="246">
        <f t="shared" si="13"/>
        <v>0</v>
      </c>
      <c r="T50" s="246">
        <f t="shared" si="13"/>
        <v>0</v>
      </c>
      <c r="U50" s="246">
        <f t="shared" si="13"/>
        <v>0</v>
      </c>
      <c r="V50" s="246">
        <f t="shared" si="13"/>
        <v>0</v>
      </c>
      <c r="W50" s="246">
        <f t="shared" si="13"/>
        <v>0</v>
      </c>
      <c r="X50" s="246">
        <f t="shared" si="13"/>
        <v>0</v>
      </c>
      <c r="Y50" s="246">
        <f t="shared" si="13"/>
        <v>0</v>
      </c>
      <c r="Z50" s="246">
        <f t="shared" si="13"/>
        <v>0</v>
      </c>
      <c r="AA50" s="246">
        <f t="shared" si="13"/>
        <v>0</v>
      </c>
      <c r="AB50" s="246">
        <f t="shared" si="13"/>
        <v>0</v>
      </c>
      <c r="AC50" s="246">
        <f t="shared" si="13"/>
        <v>0</v>
      </c>
      <c r="AD50" s="246">
        <f t="shared" si="13"/>
        <v>0</v>
      </c>
      <c r="AE50" s="246">
        <f t="shared" si="13"/>
        <v>0</v>
      </c>
      <c r="AF50" s="246">
        <f t="shared" si="13"/>
        <v>0</v>
      </c>
      <c r="AG50" s="246">
        <f t="shared" si="13"/>
        <v>0</v>
      </c>
    </row>
    <row r="51" spans="1:33" s="143" customFormat="1" x14ac:dyDescent="0.2">
      <c r="B51" s="178"/>
      <c r="C51" s="179"/>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row>
    <row r="52" spans="1:33" s="146" customFormat="1" ht="20.399999999999999" x14ac:dyDescent="0.3">
      <c r="A52" s="146">
        <v>1</v>
      </c>
      <c r="B52" s="148">
        <f t="shared" ref="B52:C57" si="14">B14</f>
        <v>1</v>
      </c>
      <c r="C52" s="148" t="str">
        <f t="shared" si="14"/>
        <v>Cheltuieli cu materiile prime,  materialele consumabile, materiale</v>
      </c>
      <c r="D52" s="245">
        <v>0</v>
      </c>
      <c r="E52" s="245">
        <v>0</v>
      </c>
      <c r="F52" s="245">
        <v>0</v>
      </c>
      <c r="G52" s="245">
        <v>0</v>
      </c>
      <c r="H52" s="245">
        <v>0</v>
      </c>
      <c r="I52" s="245">
        <v>0</v>
      </c>
      <c r="J52" s="245">
        <v>0</v>
      </c>
      <c r="K52" s="245">
        <v>0</v>
      </c>
      <c r="L52" s="245">
        <v>0</v>
      </c>
      <c r="M52" s="245">
        <v>0</v>
      </c>
      <c r="N52" s="245">
        <v>0</v>
      </c>
      <c r="O52" s="245">
        <v>0</v>
      </c>
      <c r="P52" s="245">
        <v>0</v>
      </c>
      <c r="Q52" s="245">
        <v>0</v>
      </c>
      <c r="R52" s="245">
        <v>0</v>
      </c>
      <c r="S52" s="245">
        <v>0</v>
      </c>
      <c r="T52" s="245">
        <v>0</v>
      </c>
      <c r="U52" s="245">
        <v>0</v>
      </c>
      <c r="V52" s="245">
        <v>0</v>
      </c>
      <c r="W52" s="245">
        <v>0</v>
      </c>
      <c r="X52" s="245">
        <v>0</v>
      </c>
      <c r="Y52" s="245">
        <v>0</v>
      </c>
      <c r="Z52" s="245">
        <v>0</v>
      </c>
      <c r="AA52" s="245">
        <v>0</v>
      </c>
      <c r="AB52" s="245">
        <v>0</v>
      </c>
      <c r="AC52" s="245">
        <v>0</v>
      </c>
      <c r="AD52" s="245">
        <v>0</v>
      </c>
      <c r="AE52" s="245">
        <v>0</v>
      </c>
      <c r="AF52" s="245">
        <v>0</v>
      </c>
      <c r="AG52" s="245">
        <v>0</v>
      </c>
    </row>
    <row r="53" spans="1:33" s="146" customFormat="1" ht="17.399999999999999" customHeight="1" x14ac:dyDescent="0.3">
      <c r="A53" s="146">
        <v>2</v>
      </c>
      <c r="B53" s="148">
        <f t="shared" si="14"/>
        <v>2</v>
      </c>
      <c r="C53" s="148" t="str">
        <f t="shared" si="14"/>
        <v>Cheltuieli privind utilitatile</v>
      </c>
      <c r="D53" s="245">
        <v>0</v>
      </c>
      <c r="E53" s="245">
        <v>0</v>
      </c>
      <c r="F53" s="245">
        <v>0</v>
      </c>
      <c r="G53" s="245">
        <v>0</v>
      </c>
      <c r="H53" s="245">
        <v>0</v>
      </c>
      <c r="I53" s="245">
        <v>0</v>
      </c>
      <c r="J53" s="245">
        <v>0</v>
      </c>
      <c r="K53" s="245">
        <v>0</v>
      </c>
      <c r="L53" s="245">
        <v>0</v>
      </c>
      <c r="M53" s="245">
        <v>0</v>
      </c>
      <c r="N53" s="245">
        <v>0</v>
      </c>
      <c r="O53" s="245">
        <v>0</v>
      </c>
      <c r="P53" s="245">
        <v>0</v>
      </c>
      <c r="Q53" s="245">
        <v>0</v>
      </c>
      <c r="R53" s="245">
        <v>0</v>
      </c>
      <c r="S53" s="245">
        <v>0</v>
      </c>
      <c r="T53" s="245">
        <v>0</v>
      </c>
      <c r="U53" s="245">
        <v>0</v>
      </c>
      <c r="V53" s="245">
        <v>0</v>
      </c>
      <c r="W53" s="245">
        <v>0</v>
      </c>
      <c r="X53" s="245">
        <v>0</v>
      </c>
      <c r="Y53" s="245">
        <v>0</v>
      </c>
      <c r="Z53" s="245">
        <v>0</v>
      </c>
      <c r="AA53" s="245">
        <v>0</v>
      </c>
      <c r="AB53" s="245">
        <v>0</v>
      </c>
      <c r="AC53" s="245">
        <v>0</v>
      </c>
      <c r="AD53" s="245">
        <v>0</v>
      </c>
      <c r="AE53" s="245">
        <v>0</v>
      </c>
      <c r="AF53" s="245">
        <v>0</v>
      </c>
      <c r="AG53" s="245">
        <v>0</v>
      </c>
    </row>
    <row r="54" spans="1:33" s="146" customFormat="1" ht="20.399999999999999" x14ac:dyDescent="0.3">
      <c r="A54" s="146">
        <v>3</v>
      </c>
      <c r="B54" s="148">
        <f t="shared" si="14"/>
        <v>3</v>
      </c>
      <c r="C54" s="148" t="str">
        <f t="shared" si="14"/>
        <v>Cheltuieli cu servicii externalizate pentru operarea infrastructurii</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row>
    <row r="55" spans="1:33" s="146" customFormat="1" ht="30.6" x14ac:dyDescent="0.3">
      <c r="A55" s="146">
        <v>4</v>
      </c>
      <c r="B55" s="148">
        <f t="shared" si="14"/>
        <v>4</v>
      </c>
      <c r="C55" s="148" t="str">
        <f t="shared" si="14"/>
        <v>Cheltuieli personalul inclusiv cheltuieli cu asigurarile si protectia sociala</v>
      </c>
      <c r="D55" s="245">
        <v>0</v>
      </c>
      <c r="E55" s="245">
        <v>0</v>
      </c>
      <c r="F55" s="245">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5">
        <v>0</v>
      </c>
      <c r="Y55" s="245">
        <v>0</v>
      </c>
      <c r="Z55" s="245">
        <v>0</v>
      </c>
      <c r="AA55" s="245">
        <v>0</v>
      </c>
      <c r="AB55" s="245">
        <v>0</v>
      </c>
      <c r="AC55" s="245">
        <v>0</v>
      </c>
      <c r="AD55" s="245">
        <v>0</v>
      </c>
      <c r="AE55" s="245">
        <v>0</v>
      </c>
      <c r="AF55" s="245">
        <v>0</v>
      </c>
      <c r="AG55" s="245">
        <v>0</v>
      </c>
    </row>
    <row r="56" spans="1:33" ht="30.6" x14ac:dyDescent="0.2">
      <c r="A56" s="146">
        <v>14</v>
      </c>
      <c r="B56" s="148">
        <f t="shared" si="14"/>
        <v>5</v>
      </c>
      <c r="C56" s="148" t="str">
        <f t="shared" si="14"/>
        <v>Cheltuieli de mentenanta, intretinere, reparatii capitale, administrare</v>
      </c>
      <c r="D56" s="245">
        <v>0</v>
      </c>
      <c r="E56" s="245">
        <v>0</v>
      </c>
      <c r="F56" s="245">
        <v>0</v>
      </c>
      <c r="G56" s="245">
        <v>0</v>
      </c>
      <c r="H56" s="245">
        <v>0</v>
      </c>
      <c r="I56" s="245">
        <v>0</v>
      </c>
      <c r="J56" s="245">
        <v>0</v>
      </c>
      <c r="K56" s="245">
        <v>0</v>
      </c>
      <c r="L56" s="245">
        <v>0</v>
      </c>
      <c r="M56" s="245">
        <v>0</v>
      </c>
      <c r="N56" s="245">
        <v>0</v>
      </c>
      <c r="O56" s="245">
        <v>0</v>
      </c>
      <c r="P56" s="245">
        <v>0</v>
      </c>
      <c r="Q56" s="245">
        <v>0</v>
      </c>
      <c r="R56" s="245">
        <v>0</v>
      </c>
      <c r="S56" s="245">
        <v>0</v>
      </c>
      <c r="T56" s="245">
        <v>0</v>
      </c>
      <c r="U56" s="245">
        <v>0</v>
      </c>
      <c r="V56" s="245">
        <v>0</v>
      </c>
      <c r="W56" s="245">
        <v>0</v>
      </c>
      <c r="X56" s="245">
        <v>0</v>
      </c>
      <c r="Y56" s="245">
        <v>0</v>
      </c>
      <c r="Z56" s="245">
        <v>0</v>
      </c>
      <c r="AA56" s="245">
        <v>0</v>
      </c>
      <c r="AB56" s="245">
        <v>0</v>
      </c>
      <c r="AC56" s="245">
        <v>0</v>
      </c>
      <c r="AD56" s="245">
        <v>0</v>
      </c>
      <c r="AE56" s="245">
        <v>0</v>
      </c>
      <c r="AF56" s="245">
        <v>0</v>
      </c>
      <c r="AG56" s="245">
        <v>0</v>
      </c>
    </row>
    <row r="57" spans="1:33" s="146" customFormat="1" ht="15" customHeight="1" x14ac:dyDescent="0.3">
      <c r="A57" s="146">
        <v>20</v>
      </c>
      <c r="B57" s="148">
        <f t="shared" si="14"/>
        <v>6</v>
      </c>
      <c r="C57" s="148" t="str">
        <f t="shared" si="14"/>
        <v>Alte cheltuieli operationale</v>
      </c>
      <c r="D57" s="245">
        <v>0</v>
      </c>
      <c r="E57" s="245">
        <v>0</v>
      </c>
      <c r="F57" s="245">
        <v>0</v>
      </c>
      <c r="G57" s="245">
        <v>0</v>
      </c>
      <c r="H57" s="245">
        <v>0</v>
      </c>
      <c r="I57" s="245">
        <v>0</v>
      </c>
      <c r="J57" s="245">
        <v>0</v>
      </c>
      <c r="K57" s="245">
        <v>0</v>
      </c>
      <c r="L57" s="245">
        <v>0</v>
      </c>
      <c r="M57" s="245">
        <v>0</v>
      </c>
      <c r="N57" s="245">
        <v>0</v>
      </c>
      <c r="O57" s="245">
        <v>0</v>
      </c>
      <c r="P57" s="245">
        <v>0</v>
      </c>
      <c r="Q57" s="245">
        <v>0</v>
      </c>
      <c r="R57" s="245">
        <v>0</v>
      </c>
      <c r="S57" s="245">
        <v>0</v>
      </c>
      <c r="T57" s="245">
        <v>0</v>
      </c>
      <c r="U57" s="245">
        <v>0</v>
      </c>
      <c r="V57" s="245">
        <v>0</v>
      </c>
      <c r="W57" s="245">
        <v>0</v>
      </c>
      <c r="X57" s="245">
        <v>0</v>
      </c>
      <c r="Y57" s="245">
        <v>0</v>
      </c>
      <c r="Z57" s="245">
        <v>0</v>
      </c>
      <c r="AA57" s="245">
        <v>0</v>
      </c>
      <c r="AB57" s="245">
        <v>0</v>
      </c>
      <c r="AC57" s="245">
        <v>0</v>
      </c>
      <c r="AD57" s="245">
        <v>0</v>
      </c>
      <c r="AE57" s="245">
        <v>0</v>
      </c>
      <c r="AF57" s="245">
        <v>0</v>
      </c>
      <c r="AG57" s="245">
        <v>0</v>
      </c>
    </row>
    <row r="58" spans="1:33" s="170" customFormat="1" ht="12" hidden="1" x14ac:dyDescent="0.3">
      <c r="B58" s="402"/>
      <c r="C58" s="402"/>
      <c r="D58" s="403"/>
      <c r="E58" s="403"/>
      <c r="F58" s="403"/>
      <c r="G58" s="403"/>
      <c r="H58" s="403"/>
      <c r="I58" s="403"/>
      <c r="J58" s="403"/>
      <c r="K58" s="403"/>
      <c r="L58" s="403"/>
      <c r="M58" s="403"/>
      <c r="N58" s="403"/>
      <c r="O58" s="403"/>
      <c r="P58" s="403"/>
      <c r="Q58" s="403"/>
      <c r="R58" s="403"/>
      <c r="S58" s="403"/>
      <c r="T58" s="403"/>
      <c r="U58" s="403"/>
      <c r="V58" s="403"/>
      <c r="W58" s="403"/>
      <c r="X58" s="403"/>
      <c r="Y58" s="403"/>
      <c r="Z58" s="403"/>
      <c r="AA58" s="403"/>
      <c r="AB58" s="403"/>
      <c r="AC58" s="403"/>
      <c r="AD58" s="403"/>
      <c r="AE58" s="403"/>
      <c r="AF58" s="403"/>
      <c r="AG58" s="403"/>
    </row>
    <row r="59" spans="1:33" s="143" customFormat="1" ht="30" customHeight="1" x14ac:dyDescent="0.2">
      <c r="B59" s="145"/>
      <c r="C59" s="145" t="s">
        <v>546</v>
      </c>
      <c r="D59" s="246">
        <f>SUM(D52:D58)</f>
        <v>0</v>
      </c>
      <c r="E59" s="246">
        <f t="shared" ref="E59:AG59" si="15">SUM(E52:E58)</f>
        <v>0</v>
      </c>
      <c r="F59" s="246">
        <f t="shared" si="15"/>
        <v>0</v>
      </c>
      <c r="G59" s="246">
        <f t="shared" si="15"/>
        <v>0</v>
      </c>
      <c r="H59" s="246">
        <f t="shared" si="15"/>
        <v>0</v>
      </c>
      <c r="I59" s="246">
        <f t="shared" si="15"/>
        <v>0</v>
      </c>
      <c r="J59" s="246">
        <f t="shared" si="15"/>
        <v>0</v>
      </c>
      <c r="K59" s="246">
        <f t="shared" si="15"/>
        <v>0</v>
      </c>
      <c r="L59" s="246">
        <f t="shared" si="15"/>
        <v>0</v>
      </c>
      <c r="M59" s="246">
        <f t="shared" si="15"/>
        <v>0</v>
      </c>
      <c r="N59" s="246">
        <f t="shared" si="15"/>
        <v>0</v>
      </c>
      <c r="O59" s="246">
        <f t="shared" si="15"/>
        <v>0</v>
      </c>
      <c r="P59" s="246">
        <f t="shared" si="15"/>
        <v>0</v>
      </c>
      <c r="Q59" s="246">
        <f t="shared" si="15"/>
        <v>0</v>
      </c>
      <c r="R59" s="246">
        <f t="shared" si="15"/>
        <v>0</v>
      </c>
      <c r="S59" s="246">
        <f t="shared" si="15"/>
        <v>0</v>
      </c>
      <c r="T59" s="246">
        <f t="shared" si="15"/>
        <v>0</v>
      </c>
      <c r="U59" s="246">
        <f t="shared" si="15"/>
        <v>0</v>
      </c>
      <c r="V59" s="246">
        <f t="shared" si="15"/>
        <v>0</v>
      </c>
      <c r="W59" s="246">
        <f t="shared" si="15"/>
        <v>0</v>
      </c>
      <c r="X59" s="246">
        <f t="shared" si="15"/>
        <v>0</v>
      </c>
      <c r="Y59" s="246">
        <f t="shared" si="15"/>
        <v>0</v>
      </c>
      <c r="Z59" s="246">
        <f t="shared" si="15"/>
        <v>0</v>
      </c>
      <c r="AA59" s="246">
        <f t="shared" si="15"/>
        <v>0</v>
      </c>
      <c r="AB59" s="246">
        <f t="shared" si="15"/>
        <v>0</v>
      </c>
      <c r="AC59" s="246">
        <f t="shared" si="15"/>
        <v>0</v>
      </c>
      <c r="AD59" s="246">
        <f t="shared" si="15"/>
        <v>0</v>
      </c>
      <c r="AE59" s="246">
        <f t="shared" si="15"/>
        <v>0</v>
      </c>
      <c r="AF59" s="246">
        <f t="shared" si="15"/>
        <v>0</v>
      </c>
      <c r="AG59" s="246">
        <f t="shared" si="15"/>
        <v>0</v>
      </c>
    </row>
    <row r="60" spans="1:33" s="143" customFormat="1" ht="30" customHeight="1" x14ac:dyDescent="0.3">
      <c r="B60" s="145">
        <v>8</v>
      </c>
      <c r="C60" s="148" t="s">
        <v>547</v>
      </c>
      <c r="D60" s="245">
        <v>0</v>
      </c>
      <c r="E60" s="245">
        <v>0</v>
      </c>
      <c r="F60" s="245">
        <v>0</v>
      </c>
      <c r="G60" s="245">
        <v>0</v>
      </c>
      <c r="H60" s="245">
        <v>0</v>
      </c>
      <c r="I60" s="245">
        <v>0</v>
      </c>
      <c r="J60" s="245">
        <v>0</v>
      </c>
      <c r="K60" s="245">
        <v>0</v>
      </c>
      <c r="L60" s="245">
        <v>0</v>
      </c>
      <c r="M60" s="245">
        <v>0</v>
      </c>
      <c r="N60" s="245">
        <v>0</v>
      </c>
      <c r="O60" s="245">
        <v>0</v>
      </c>
      <c r="P60" s="245">
        <v>0</v>
      </c>
      <c r="Q60" s="245">
        <v>0</v>
      </c>
      <c r="R60" s="245">
        <v>0</v>
      </c>
      <c r="S60" s="245">
        <v>0</v>
      </c>
      <c r="T60" s="245">
        <v>0</v>
      </c>
      <c r="U60" s="245">
        <v>0</v>
      </c>
      <c r="V60" s="245">
        <v>0</v>
      </c>
      <c r="W60" s="245">
        <v>0</v>
      </c>
      <c r="X60" s="245">
        <v>0</v>
      </c>
      <c r="Y60" s="245">
        <v>0</v>
      </c>
      <c r="Z60" s="245">
        <v>0</v>
      </c>
      <c r="AA60" s="245">
        <v>0</v>
      </c>
      <c r="AB60" s="245">
        <v>0</v>
      </c>
      <c r="AC60" s="245">
        <v>0</v>
      </c>
      <c r="AD60" s="245">
        <v>0</v>
      </c>
      <c r="AE60" s="245">
        <v>0</v>
      </c>
      <c r="AF60" s="245">
        <v>0</v>
      </c>
      <c r="AG60" s="245">
        <v>0</v>
      </c>
    </row>
    <row r="61" spans="1:33" s="143" customFormat="1" ht="13.95" customHeight="1" x14ac:dyDescent="0.2">
      <c r="B61" s="148"/>
      <c r="C61" s="149" t="s">
        <v>544</v>
      </c>
      <c r="D61" s="249">
        <f>D50-D59-D60</f>
        <v>0</v>
      </c>
      <c r="E61" s="249">
        <f t="shared" ref="E61:AG61" si="16">E50-E59-E60</f>
        <v>0</v>
      </c>
      <c r="F61" s="249">
        <f t="shared" si="16"/>
        <v>0</v>
      </c>
      <c r="G61" s="249">
        <f t="shared" si="16"/>
        <v>0</v>
      </c>
      <c r="H61" s="249">
        <f t="shared" si="16"/>
        <v>0</v>
      </c>
      <c r="I61" s="249">
        <f t="shared" si="16"/>
        <v>0</v>
      </c>
      <c r="J61" s="249">
        <f t="shared" si="16"/>
        <v>0</v>
      </c>
      <c r="K61" s="249">
        <f t="shared" si="16"/>
        <v>0</v>
      </c>
      <c r="L61" s="249">
        <f t="shared" si="16"/>
        <v>0</v>
      </c>
      <c r="M61" s="249">
        <f t="shared" si="16"/>
        <v>0</v>
      </c>
      <c r="N61" s="249">
        <f t="shared" si="16"/>
        <v>0</v>
      </c>
      <c r="O61" s="249">
        <f t="shared" si="16"/>
        <v>0</v>
      </c>
      <c r="P61" s="249">
        <f t="shared" si="16"/>
        <v>0</v>
      </c>
      <c r="Q61" s="249">
        <f t="shared" si="16"/>
        <v>0</v>
      </c>
      <c r="R61" s="249">
        <f t="shared" si="16"/>
        <v>0</v>
      </c>
      <c r="S61" s="249">
        <f t="shared" si="16"/>
        <v>0</v>
      </c>
      <c r="T61" s="249">
        <f t="shared" si="16"/>
        <v>0</v>
      </c>
      <c r="U61" s="249">
        <f t="shared" si="16"/>
        <v>0</v>
      </c>
      <c r="V61" s="249">
        <f t="shared" si="16"/>
        <v>0</v>
      </c>
      <c r="W61" s="249">
        <f t="shared" si="16"/>
        <v>0</v>
      </c>
      <c r="X61" s="249">
        <f t="shared" si="16"/>
        <v>0</v>
      </c>
      <c r="Y61" s="249">
        <f t="shared" si="16"/>
        <v>0</v>
      </c>
      <c r="Z61" s="249">
        <f t="shared" si="16"/>
        <v>0</v>
      </c>
      <c r="AA61" s="249">
        <f t="shared" si="16"/>
        <v>0</v>
      </c>
      <c r="AB61" s="249">
        <f t="shared" si="16"/>
        <v>0</v>
      </c>
      <c r="AC61" s="249">
        <f t="shared" si="16"/>
        <v>0</v>
      </c>
      <c r="AD61" s="249">
        <f t="shared" si="16"/>
        <v>0</v>
      </c>
      <c r="AE61" s="249">
        <f t="shared" si="16"/>
        <v>0</v>
      </c>
      <c r="AF61" s="249">
        <f t="shared" si="16"/>
        <v>0</v>
      </c>
      <c r="AG61" s="249">
        <f t="shared" si="16"/>
        <v>0</v>
      </c>
    </row>
    <row r="62" spans="1:33" s="180" customFormat="1" x14ac:dyDescent="0.2">
      <c r="B62" s="181"/>
      <c r="C62" s="182"/>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row>
    <row r="63" spans="1:33" s="180" customFormat="1" x14ac:dyDescent="0.2">
      <c r="B63" s="181"/>
      <c r="C63" s="182"/>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row>
    <row r="64" spans="1:33" s="180" customFormat="1" ht="33.6" customHeight="1" x14ac:dyDescent="0.2">
      <c r="B64" s="141">
        <v>9</v>
      </c>
      <c r="C64" s="184" t="s">
        <v>569</v>
      </c>
      <c r="D64" s="251">
        <f>Buget_cerere!O88</f>
        <v>0</v>
      </c>
      <c r="E64" s="251">
        <f>Buget_cerere!P88</f>
        <v>0</v>
      </c>
      <c r="F64" s="251">
        <f>Buget_cerere!Q88</f>
        <v>0</v>
      </c>
      <c r="G64" s="251">
        <f>Buget_cerere!R88</f>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253">
        <v>0</v>
      </c>
      <c r="AE64" s="253">
        <v>0</v>
      </c>
      <c r="AF64" s="253">
        <v>0</v>
      </c>
      <c r="AG64" s="253">
        <v>0</v>
      </c>
    </row>
    <row r="65" spans="2:33" s="180" customFormat="1" ht="20.399999999999999" x14ac:dyDescent="0.2">
      <c r="B65" s="141">
        <v>10</v>
      </c>
      <c r="C65" s="184" t="s">
        <v>17</v>
      </c>
      <c r="D65" s="251" t="str">
        <f>Buget_cerere!O101</f>
        <v/>
      </c>
      <c r="E65" s="251" t="str">
        <f>Buget_cerere!P101</f>
        <v/>
      </c>
      <c r="F65" s="251" t="str">
        <f>Buget_cerere!Q101</f>
        <v/>
      </c>
      <c r="G65" s="251" t="str">
        <f>Buget_cerere!R101</f>
        <v/>
      </c>
      <c r="H65" s="251"/>
      <c r="I65" s="251"/>
      <c r="J65" s="251"/>
      <c r="K65" s="251"/>
      <c r="L65" s="250"/>
      <c r="M65" s="251"/>
      <c r="N65" s="251"/>
      <c r="O65" s="251"/>
      <c r="P65" s="251"/>
      <c r="Q65" s="251"/>
      <c r="R65" s="251"/>
      <c r="S65" s="251"/>
      <c r="T65" s="251"/>
      <c r="U65" s="251"/>
      <c r="V65" s="251"/>
      <c r="W65" s="251"/>
      <c r="X65" s="251"/>
      <c r="Y65" s="251"/>
      <c r="Z65" s="251"/>
      <c r="AA65" s="251"/>
      <c r="AB65" s="251"/>
      <c r="AC65" s="251"/>
      <c r="AD65" s="251"/>
      <c r="AE65" s="251"/>
      <c r="AF65" s="251"/>
      <c r="AG65" s="251"/>
    </row>
    <row r="66" spans="2:33" s="180" customFormat="1" ht="34.200000000000003" customHeight="1" x14ac:dyDescent="0.2">
      <c r="B66" s="141">
        <v>11</v>
      </c>
      <c r="C66" s="184" t="s">
        <v>222</v>
      </c>
      <c r="D66" s="251" t="e">
        <f>Buget_cerere!O102</f>
        <v>#DIV/0!</v>
      </c>
      <c r="E66" s="251" t="e">
        <f>Buget_cerere!P102</f>
        <v>#DIV/0!</v>
      </c>
      <c r="F66" s="251" t="e">
        <f>Buget_cerere!Q102</f>
        <v>#DIV/0!</v>
      </c>
      <c r="G66" s="251" t="e">
        <f>Buget_cerere!R102</f>
        <v>#DIV/0!</v>
      </c>
      <c r="H66" s="252">
        <f>H67+H68+H69</f>
        <v>0</v>
      </c>
      <c r="I66" s="252">
        <f t="shared" ref="I66:AG66" si="17">I67+I68+I69</f>
        <v>0</v>
      </c>
      <c r="J66" s="252">
        <f t="shared" si="17"/>
        <v>0</v>
      </c>
      <c r="K66" s="252">
        <f t="shared" si="17"/>
        <v>0</v>
      </c>
      <c r="L66" s="252">
        <f t="shared" si="17"/>
        <v>0</v>
      </c>
      <c r="M66" s="252">
        <f t="shared" si="17"/>
        <v>0</v>
      </c>
      <c r="N66" s="252">
        <f t="shared" si="17"/>
        <v>0</v>
      </c>
      <c r="O66" s="252">
        <f t="shared" si="17"/>
        <v>0</v>
      </c>
      <c r="P66" s="252">
        <f t="shared" si="17"/>
        <v>0</v>
      </c>
      <c r="Q66" s="252">
        <f t="shared" si="17"/>
        <v>0</v>
      </c>
      <c r="R66" s="252">
        <f t="shared" si="17"/>
        <v>0</v>
      </c>
      <c r="S66" s="252">
        <f t="shared" si="17"/>
        <v>0</v>
      </c>
      <c r="T66" s="252">
        <f t="shared" si="17"/>
        <v>0</v>
      </c>
      <c r="U66" s="252">
        <f t="shared" si="17"/>
        <v>0</v>
      </c>
      <c r="V66" s="252">
        <f t="shared" si="17"/>
        <v>0</v>
      </c>
      <c r="W66" s="252">
        <f t="shared" si="17"/>
        <v>0</v>
      </c>
      <c r="X66" s="252">
        <f t="shared" si="17"/>
        <v>0</v>
      </c>
      <c r="Y66" s="252">
        <f t="shared" si="17"/>
        <v>0</v>
      </c>
      <c r="Z66" s="252">
        <f t="shared" si="17"/>
        <v>0</v>
      </c>
      <c r="AA66" s="252">
        <f t="shared" si="17"/>
        <v>0</v>
      </c>
      <c r="AB66" s="252">
        <f t="shared" si="17"/>
        <v>0</v>
      </c>
      <c r="AC66" s="252">
        <f t="shared" si="17"/>
        <v>0</v>
      </c>
      <c r="AD66" s="252">
        <f t="shared" si="17"/>
        <v>0</v>
      </c>
      <c r="AE66" s="252">
        <f t="shared" si="17"/>
        <v>0</v>
      </c>
      <c r="AF66" s="252">
        <f t="shared" si="17"/>
        <v>0</v>
      </c>
      <c r="AG66" s="252">
        <f t="shared" si="17"/>
        <v>0</v>
      </c>
    </row>
    <row r="67" spans="2:33" s="180" customFormat="1" ht="19.2" customHeight="1" x14ac:dyDescent="0.2">
      <c r="B67" s="141">
        <v>12</v>
      </c>
      <c r="C67" s="184" t="s">
        <v>106</v>
      </c>
      <c r="D67" s="251">
        <f>Buget_cerere!O103</f>
        <v>0</v>
      </c>
      <c r="E67" s="251">
        <f>Buget_cerere!P103</f>
        <v>0</v>
      </c>
      <c r="F67" s="251">
        <f>Buget_cerere!Q103</f>
        <v>0</v>
      </c>
      <c r="G67" s="251">
        <f>Buget_cerere!R103</f>
        <v>0</v>
      </c>
      <c r="H67" s="253">
        <v>0</v>
      </c>
      <c r="I67" s="253">
        <v>0</v>
      </c>
      <c r="J67" s="253">
        <v>0</v>
      </c>
      <c r="K67" s="253">
        <v>0</v>
      </c>
      <c r="L67" s="253">
        <v>0</v>
      </c>
      <c r="M67" s="253">
        <v>0</v>
      </c>
      <c r="N67" s="253">
        <v>0</v>
      </c>
      <c r="O67" s="253">
        <v>0</v>
      </c>
      <c r="P67" s="253">
        <v>0</v>
      </c>
      <c r="Q67" s="253">
        <v>0</v>
      </c>
      <c r="R67" s="253">
        <v>0</v>
      </c>
      <c r="S67" s="253">
        <v>0</v>
      </c>
      <c r="T67" s="253">
        <v>0</v>
      </c>
      <c r="U67" s="253">
        <v>0</v>
      </c>
      <c r="V67" s="253">
        <v>0</v>
      </c>
      <c r="W67" s="253">
        <v>0</v>
      </c>
      <c r="X67" s="253">
        <v>0</v>
      </c>
      <c r="Y67" s="253">
        <v>0</v>
      </c>
      <c r="Z67" s="253">
        <v>0</v>
      </c>
      <c r="AA67" s="253">
        <v>0</v>
      </c>
      <c r="AB67" s="253">
        <v>0</v>
      </c>
      <c r="AC67" s="253">
        <v>0</v>
      </c>
      <c r="AD67" s="253">
        <v>0</v>
      </c>
      <c r="AE67" s="253">
        <v>0</v>
      </c>
      <c r="AF67" s="253">
        <v>0</v>
      </c>
      <c r="AG67" s="253">
        <v>0</v>
      </c>
    </row>
    <row r="68" spans="2:33" s="180" customFormat="1" ht="30.6" x14ac:dyDescent="0.2">
      <c r="B68" s="141">
        <v>13</v>
      </c>
      <c r="C68" s="184" t="s">
        <v>223</v>
      </c>
      <c r="D68" s="251" t="e">
        <f>Buget_cerere!O104</f>
        <v>#DIV/0!</v>
      </c>
      <c r="E68" s="251" t="e">
        <f>Buget_cerere!P104</f>
        <v>#DIV/0!</v>
      </c>
      <c r="F68" s="251" t="e">
        <f>Buget_cerere!Q104</f>
        <v>#DIV/0!</v>
      </c>
      <c r="G68" s="251" t="e">
        <f>Buget_cerere!R104</f>
        <v>#DIV/0!</v>
      </c>
      <c r="H68" s="252"/>
      <c r="I68" s="252"/>
      <c r="J68" s="252"/>
      <c r="K68" s="252"/>
      <c r="L68" s="252"/>
      <c r="M68" s="252"/>
      <c r="N68" s="252"/>
      <c r="O68" s="252"/>
      <c r="P68" s="252"/>
      <c r="Q68" s="252"/>
      <c r="R68" s="252"/>
      <c r="S68" s="252"/>
      <c r="T68" s="252"/>
      <c r="U68" s="252"/>
      <c r="V68" s="252"/>
      <c r="W68" s="252"/>
      <c r="X68" s="252"/>
      <c r="Y68" s="252"/>
      <c r="Z68" s="252"/>
      <c r="AA68" s="252"/>
      <c r="AB68" s="252"/>
      <c r="AC68" s="252"/>
      <c r="AD68" s="252"/>
      <c r="AE68" s="252"/>
      <c r="AF68" s="252"/>
      <c r="AG68" s="252"/>
    </row>
    <row r="69" spans="2:33" s="180" customFormat="1" ht="20.399999999999999" x14ac:dyDescent="0.2">
      <c r="B69" s="141">
        <v>14</v>
      </c>
      <c r="C69" s="184" t="s">
        <v>226</v>
      </c>
      <c r="D69" s="251">
        <f>Buget_cerere!O105</f>
        <v>0</v>
      </c>
      <c r="E69" s="251">
        <f>Buget_cerere!P105</f>
        <v>0</v>
      </c>
      <c r="F69" s="251">
        <f>Buget_cerere!Q105</f>
        <v>0</v>
      </c>
      <c r="G69" s="251">
        <f>Buget_cerere!R105</f>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253">
        <v>0</v>
      </c>
      <c r="AE69" s="253">
        <v>0</v>
      </c>
      <c r="AF69" s="253">
        <v>0</v>
      </c>
      <c r="AG69" s="253">
        <v>0</v>
      </c>
    </row>
    <row r="70" spans="2:33" s="180" customFormat="1" ht="20.399999999999999" x14ac:dyDescent="0.2">
      <c r="B70" s="141"/>
      <c r="C70" s="184" t="s">
        <v>69</v>
      </c>
      <c r="D70" s="251" t="e">
        <f>D65+D66</f>
        <v>#VALUE!</v>
      </c>
      <c r="E70" s="251" t="e">
        <f t="shared" ref="E70:F70" si="18">E65+E66</f>
        <v>#VALUE!</v>
      </c>
      <c r="F70" s="251" t="e">
        <f t="shared" si="18"/>
        <v>#VALUE!</v>
      </c>
      <c r="G70" s="251" t="e">
        <f>G65+G66</f>
        <v>#VALUE!</v>
      </c>
      <c r="H70" s="251">
        <f>H65+H66</f>
        <v>0</v>
      </c>
      <c r="I70" s="251">
        <f t="shared" ref="I70:AG70" si="19">I65+I66</f>
        <v>0</v>
      </c>
      <c r="J70" s="251">
        <f t="shared" si="19"/>
        <v>0</v>
      </c>
      <c r="K70" s="251">
        <f t="shared" si="19"/>
        <v>0</v>
      </c>
      <c r="L70" s="251">
        <f t="shared" si="19"/>
        <v>0</v>
      </c>
      <c r="M70" s="251">
        <f t="shared" si="19"/>
        <v>0</v>
      </c>
      <c r="N70" s="251">
        <f t="shared" si="19"/>
        <v>0</v>
      </c>
      <c r="O70" s="251">
        <f t="shared" si="19"/>
        <v>0</v>
      </c>
      <c r="P70" s="251">
        <f t="shared" si="19"/>
        <v>0</v>
      </c>
      <c r="Q70" s="251">
        <f t="shared" si="19"/>
        <v>0</v>
      </c>
      <c r="R70" s="251">
        <f t="shared" si="19"/>
        <v>0</v>
      </c>
      <c r="S70" s="251">
        <f t="shared" si="19"/>
        <v>0</v>
      </c>
      <c r="T70" s="251">
        <f t="shared" si="19"/>
        <v>0</v>
      </c>
      <c r="U70" s="251">
        <f t="shared" si="19"/>
        <v>0</v>
      </c>
      <c r="V70" s="251">
        <f t="shared" si="19"/>
        <v>0</v>
      </c>
      <c r="W70" s="251">
        <f t="shared" si="19"/>
        <v>0</v>
      </c>
      <c r="X70" s="251">
        <f t="shared" si="19"/>
        <v>0</v>
      </c>
      <c r="Y70" s="251">
        <f t="shared" si="19"/>
        <v>0</v>
      </c>
      <c r="Z70" s="251">
        <f t="shared" si="19"/>
        <v>0</v>
      </c>
      <c r="AA70" s="251">
        <f t="shared" si="19"/>
        <v>0</v>
      </c>
      <c r="AB70" s="251">
        <f t="shared" si="19"/>
        <v>0</v>
      </c>
      <c r="AC70" s="251">
        <f t="shared" si="19"/>
        <v>0</v>
      </c>
      <c r="AD70" s="251">
        <f t="shared" si="19"/>
        <v>0</v>
      </c>
      <c r="AE70" s="251">
        <f t="shared" si="19"/>
        <v>0</v>
      </c>
      <c r="AF70" s="251">
        <f t="shared" si="19"/>
        <v>0</v>
      </c>
      <c r="AG70" s="251">
        <f t="shared" si="19"/>
        <v>0</v>
      </c>
    </row>
    <row r="71" spans="2:33" s="180" customFormat="1" x14ac:dyDescent="0.2">
      <c r="B71" s="181"/>
      <c r="C71" s="182"/>
      <c r="D71" s="185"/>
      <c r="E71" s="185"/>
      <c r="F71" s="185"/>
      <c r="G71" s="185"/>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row>
    <row r="72" spans="2:33" s="180" customFormat="1" ht="19.95" customHeight="1" x14ac:dyDescent="0.2">
      <c r="B72" s="141"/>
      <c r="C72" s="149" t="s">
        <v>229</v>
      </c>
      <c r="D72" s="254"/>
      <c r="E72" s="254"/>
      <c r="F72" s="254"/>
      <c r="G72" s="254"/>
      <c r="H72" s="254"/>
      <c r="I72" s="254"/>
      <c r="J72" s="254"/>
      <c r="K72" s="254"/>
      <c r="L72" s="254"/>
      <c r="M72" s="254"/>
      <c r="N72" s="254"/>
      <c r="O72" s="254"/>
      <c r="P72" s="254"/>
      <c r="Q72" s="254"/>
      <c r="R72" s="254"/>
      <c r="S72" s="254"/>
      <c r="T72" s="254"/>
      <c r="U72" s="254"/>
      <c r="V72" s="254"/>
      <c r="W72" s="254"/>
      <c r="X72" s="254"/>
      <c r="Y72" s="254"/>
      <c r="Z72" s="254"/>
      <c r="AA72" s="254"/>
      <c r="AB72" s="254"/>
      <c r="AC72" s="254"/>
      <c r="AD72" s="254"/>
      <c r="AE72" s="254"/>
      <c r="AF72" s="254"/>
      <c r="AG72" s="254"/>
    </row>
    <row r="73" spans="2:33" s="180" customFormat="1" ht="20.399999999999999" x14ac:dyDescent="0.2">
      <c r="B73" s="141">
        <v>15</v>
      </c>
      <c r="C73" s="184" t="s">
        <v>227</v>
      </c>
      <c r="D73" s="255">
        <v>0</v>
      </c>
      <c r="E73" s="255">
        <v>0</v>
      </c>
      <c r="F73" s="255">
        <v>0</v>
      </c>
      <c r="G73" s="255">
        <v>0</v>
      </c>
      <c r="H73" s="255">
        <v>0</v>
      </c>
      <c r="I73" s="255">
        <v>0</v>
      </c>
      <c r="J73" s="255">
        <v>0</v>
      </c>
      <c r="K73" s="255">
        <v>0</v>
      </c>
      <c r="L73" s="255">
        <v>0</v>
      </c>
      <c r="M73" s="255">
        <v>0</v>
      </c>
      <c r="N73" s="255">
        <v>0</v>
      </c>
      <c r="O73" s="255">
        <v>0</v>
      </c>
      <c r="P73" s="255">
        <v>0</v>
      </c>
      <c r="Q73" s="255">
        <v>0</v>
      </c>
      <c r="R73" s="255">
        <v>0</v>
      </c>
      <c r="S73" s="255">
        <v>0</v>
      </c>
      <c r="T73" s="255">
        <v>0</v>
      </c>
      <c r="U73" s="255">
        <v>0</v>
      </c>
      <c r="V73" s="255">
        <v>0</v>
      </c>
      <c r="W73" s="255">
        <v>0</v>
      </c>
      <c r="X73" s="255">
        <v>0</v>
      </c>
      <c r="Y73" s="255">
        <v>0</v>
      </c>
      <c r="Z73" s="255">
        <v>0</v>
      </c>
      <c r="AA73" s="255">
        <v>0</v>
      </c>
      <c r="AB73" s="255">
        <v>0</v>
      </c>
      <c r="AC73" s="255">
        <v>0</v>
      </c>
      <c r="AD73" s="255">
        <v>0</v>
      </c>
      <c r="AE73" s="255">
        <v>0</v>
      </c>
      <c r="AF73" s="255">
        <v>0</v>
      </c>
      <c r="AG73" s="255">
        <v>0</v>
      </c>
    </row>
    <row r="74" spans="2:33" s="180" customFormat="1" ht="20.399999999999999" x14ac:dyDescent="0.2">
      <c r="B74" s="141">
        <v>16</v>
      </c>
      <c r="C74" s="184" t="s">
        <v>228</v>
      </c>
      <c r="D74" s="256">
        <v>0</v>
      </c>
      <c r="E74" s="256">
        <v>0</v>
      </c>
      <c r="F74" s="256">
        <v>0</v>
      </c>
      <c r="G74" s="256">
        <v>0</v>
      </c>
      <c r="H74" s="256">
        <v>0</v>
      </c>
      <c r="I74" s="256">
        <v>0</v>
      </c>
      <c r="J74" s="256">
        <v>0</v>
      </c>
      <c r="K74" s="256">
        <v>0</v>
      </c>
      <c r="L74" s="256">
        <v>0</v>
      </c>
      <c r="M74" s="256">
        <v>0</v>
      </c>
      <c r="N74" s="256">
        <v>0</v>
      </c>
      <c r="O74" s="256">
        <v>0</v>
      </c>
      <c r="P74" s="256">
        <v>0</v>
      </c>
      <c r="Q74" s="256">
        <v>0</v>
      </c>
      <c r="R74" s="256">
        <v>0</v>
      </c>
      <c r="S74" s="256">
        <v>0</v>
      </c>
      <c r="T74" s="256">
        <v>0</v>
      </c>
      <c r="U74" s="256">
        <v>0</v>
      </c>
      <c r="V74" s="256">
        <v>0</v>
      </c>
      <c r="W74" s="256">
        <v>0</v>
      </c>
      <c r="X74" s="256">
        <v>0</v>
      </c>
      <c r="Y74" s="256">
        <v>0</v>
      </c>
      <c r="Z74" s="256">
        <v>0</v>
      </c>
      <c r="AA74" s="256">
        <v>0</v>
      </c>
      <c r="AB74" s="256">
        <v>0</v>
      </c>
      <c r="AC74" s="256">
        <v>0</v>
      </c>
      <c r="AD74" s="256">
        <v>0</v>
      </c>
      <c r="AE74" s="256">
        <v>0</v>
      </c>
      <c r="AF74" s="256">
        <v>0</v>
      </c>
      <c r="AG74" s="256">
        <v>0</v>
      </c>
    </row>
    <row r="75" spans="2:33" s="180" customFormat="1" ht="20.399999999999999" x14ac:dyDescent="0.2">
      <c r="B75" s="141"/>
      <c r="C75" s="149" t="s">
        <v>108</v>
      </c>
      <c r="D75" s="254">
        <f>D73+D74</f>
        <v>0</v>
      </c>
      <c r="E75" s="254">
        <f t="shared" ref="E75:AG75" si="20">E73+E74</f>
        <v>0</v>
      </c>
      <c r="F75" s="254">
        <f t="shared" si="20"/>
        <v>0</v>
      </c>
      <c r="G75" s="254">
        <f t="shared" si="20"/>
        <v>0</v>
      </c>
      <c r="H75" s="254">
        <f>H73+H74</f>
        <v>0</v>
      </c>
      <c r="I75" s="254">
        <f t="shared" si="20"/>
        <v>0</v>
      </c>
      <c r="J75" s="254">
        <f t="shared" si="20"/>
        <v>0</v>
      </c>
      <c r="K75" s="254">
        <f t="shared" si="20"/>
        <v>0</v>
      </c>
      <c r="L75" s="254">
        <f t="shared" si="20"/>
        <v>0</v>
      </c>
      <c r="M75" s="254">
        <f t="shared" si="20"/>
        <v>0</v>
      </c>
      <c r="N75" s="254">
        <f t="shared" si="20"/>
        <v>0</v>
      </c>
      <c r="O75" s="254">
        <f t="shared" si="20"/>
        <v>0</v>
      </c>
      <c r="P75" s="254">
        <f t="shared" si="20"/>
        <v>0</v>
      </c>
      <c r="Q75" s="254">
        <f t="shared" si="20"/>
        <v>0</v>
      </c>
      <c r="R75" s="254">
        <f t="shared" si="20"/>
        <v>0</v>
      </c>
      <c r="S75" s="254">
        <f t="shared" si="20"/>
        <v>0</v>
      </c>
      <c r="T75" s="254">
        <f t="shared" si="20"/>
        <v>0</v>
      </c>
      <c r="U75" s="254">
        <f t="shared" si="20"/>
        <v>0</v>
      </c>
      <c r="V75" s="254">
        <f t="shared" si="20"/>
        <v>0</v>
      </c>
      <c r="W75" s="254">
        <f t="shared" si="20"/>
        <v>0</v>
      </c>
      <c r="X75" s="254">
        <f t="shared" si="20"/>
        <v>0</v>
      </c>
      <c r="Y75" s="254">
        <f t="shared" si="20"/>
        <v>0</v>
      </c>
      <c r="Z75" s="254">
        <f t="shared" si="20"/>
        <v>0</v>
      </c>
      <c r="AA75" s="254">
        <f t="shared" si="20"/>
        <v>0</v>
      </c>
      <c r="AB75" s="254">
        <f t="shared" si="20"/>
        <v>0</v>
      </c>
      <c r="AC75" s="254">
        <f t="shared" si="20"/>
        <v>0</v>
      </c>
      <c r="AD75" s="254">
        <f t="shared" si="20"/>
        <v>0</v>
      </c>
      <c r="AE75" s="254">
        <f t="shared" si="20"/>
        <v>0</v>
      </c>
      <c r="AF75" s="254">
        <f t="shared" si="20"/>
        <v>0</v>
      </c>
      <c r="AG75" s="254">
        <f t="shared" si="20"/>
        <v>0</v>
      </c>
    </row>
    <row r="76" spans="2:33" s="180" customFormat="1" x14ac:dyDescent="0.2">
      <c r="B76" s="141"/>
      <c r="C76" s="184" t="s">
        <v>109</v>
      </c>
      <c r="D76" s="251" t="e">
        <f>ROUND(D61-D64+D65+D66-D75,2)</f>
        <v>#VALUE!</v>
      </c>
      <c r="E76" s="251" t="e">
        <f t="shared" ref="E76:AF76" si="21">ROUND(E61-E64+E65+E66-E75,2)</f>
        <v>#VALUE!</v>
      </c>
      <c r="F76" s="251" t="e">
        <f t="shared" si="21"/>
        <v>#VALUE!</v>
      </c>
      <c r="G76" s="251" t="e">
        <f t="shared" si="21"/>
        <v>#VALUE!</v>
      </c>
      <c r="H76" s="251">
        <f t="shared" si="21"/>
        <v>0</v>
      </c>
      <c r="I76" s="251">
        <f t="shared" si="21"/>
        <v>0</v>
      </c>
      <c r="J76" s="251">
        <f t="shared" si="21"/>
        <v>0</v>
      </c>
      <c r="K76" s="251">
        <f t="shared" si="21"/>
        <v>0</v>
      </c>
      <c r="L76" s="251">
        <f t="shared" si="21"/>
        <v>0</v>
      </c>
      <c r="M76" s="251">
        <f t="shared" si="21"/>
        <v>0</v>
      </c>
      <c r="N76" s="251">
        <f t="shared" si="21"/>
        <v>0</v>
      </c>
      <c r="O76" s="251">
        <f t="shared" si="21"/>
        <v>0</v>
      </c>
      <c r="P76" s="251">
        <f t="shared" si="21"/>
        <v>0</v>
      </c>
      <c r="Q76" s="251">
        <f t="shared" si="21"/>
        <v>0</v>
      </c>
      <c r="R76" s="251">
        <f t="shared" si="21"/>
        <v>0</v>
      </c>
      <c r="S76" s="251">
        <f t="shared" si="21"/>
        <v>0</v>
      </c>
      <c r="T76" s="251">
        <f t="shared" si="21"/>
        <v>0</v>
      </c>
      <c r="U76" s="251">
        <f t="shared" si="21"/>
        <v>0</v>
      </c>
      <c r="V76" s="251">
        <f t="shared" si="21"/>
        <v>0</v>
      </c>
      <c r="W76" s="251">
        <f t="shared" si="21"/>
        <v>0</v>
      </c>
      <c r="X76" s="251">
        <f t="shared" si="21"/>
        <v>0</v>
      </c>
      <c r="Y76" s="251">
        <f t="shared" si="21"/>
        <v>0</v>
      </c>
      <c r="Z76" s="251">
        <f t="shared" si="21"/>
        <v>0</v>
      </c>
      <c r="AA76" s="251">
        <f t="shared" si="21"/>
        <v>0</v>
      </c>
      <c r="AB76" s="251">
        <f t="shared" si="21"/>
        <v>0</v>
      </c>
      <c r="AC76" s="251">
        <f t="shared" si="21"/>
        <v>0</v>
      </c>
      <c r="AD76" s="251">
        <f t="shared" si="21"/>
        <v>0</v>
      </c>
      <c r="AE76" s="251">
        <f t="shared" si="21"/>
        <v>0</v>
      </c>
      <c r="AF76" s="251">
        <f t="shared" si="21"/>
        <v>0</v>
      </c>
      <c r="AG76" s="251">
        <f>ROUND(AG61-AG64+AG65+AG66-AG75,2)</f>
        <v>0</v>
      </c>
    </row>
    <row r="77" spans="2:33" s="180" customFormat="1" x14ac:dyDescent="0.2">
      <c r="B77" s="141"/>
      <c r="C77" s="184" t="s">
        <v>110</v>
      </c>
      <c r="D77" s="251" t="e">
        <f>D76</f>
        <v>#VALUE!</v>
      </c>
      <c r="E77" s="251" t="e">
        <f>E76+D77</f>
        <v>#VALUE!</v>
      </c>
      <c r="F77" s="251" t="e">
        <f t="shared" ref="F77:AG77" si="22">F76+E77</f>
        <v>#VALUE!</v>
      </c>
      <c r="G77" s="251" t="e">
        <f t="shared" si="22"/>
        <v>#VALUE!</v>
      </c>
      <c r="H77" s="251" t="e">
        <f t="shared" si="22"/>
        <v>#VALUE!</v>
      </c>
      <c r="I77" s="251" t="e">
        <f t="shared" si="22"/>
        <v>#VALUE!</v>
      </c>
      <c r="J77" s="251" t="e">
        <f t="shared" si="22"/>
        <v>#VALUE!</v>
      </c>
      <c r="K77" s="251" t="e">
        <f t="shared" si="22"/>
        <v>#VALUE!</v>
      </c>
      <c r="L77" s="251" t="e">
        <f t="shared" si="22"/>
        <v>#VALUE!</v>
      </c>
      <c r="M77" s="251" t="e">
        <f t="shared" si="22"/>
        <v>#VALUE!</v>
      </c>
      <c r="N77" s="251" t="e">
        <f t="shared" si="22"/>
        <v>#VALUE!</v>
      </c>
      <c r="O77" s="251" t="e">
        <f t="shared" si="22"/>
        <v>#VALUE!</v>
      </c>
      <c r="P77" s="251" t="e">
        <f t="shared" si="22"/>
        <v>#VALUE!</v>
      </c>
      <c r="Q77" s="251" t="e">
        <f t="shared" si="22"/>
        <v>#VALUE!</v>
      </c>
      <c r="R77" s="251" t="e">
        <f t="shared" si="22"/>
        <v>#VALUE!</v>
      </c>
      <c r="S77" s="251" t="e">
        <f t="shared" si="22"/>
        <v>#VALUE!</v>
      </c>
      <c r="T77" s="251" t="e">
        <f t="shared" si="22"/>
        <v>#VALUE!</v>
      </c>
      <c r="U77" s="251" t="e">
        <f t="shared" si="22"/>
        <v>#VALUE!</v>
      </c>
      <c r="V77" s="251" t="e">
        <f t="shared" si="22"/>
        <v>#VALUE!</v>
      </c>
      <c r="W77" s="251" t="e">
        <f t="shared" si="22"/>
        <v>#VALUE!</v>
      </c>
      <c r="X77" s="251" t="e">
        <f t="shared" si="22"/>
        <v>#VALUE!</v>
      </c>
      <c r="Y77" s="251" t="e">
        <f t="shared" si="22"/>
        <v>#VALUE!</v>
      </c>
      <c r="Z77" s="251" t="e">
        <f t="shared" si="22"/>
        <v>#VALUE!</v>
      </c>
      <c r="AA77" s="251" t="e">
        <f t="shared" si="22"/>
        <v>#VALUE!</v>
      </c>
      <c r="AB77" s="251" t="e">
        <f t="shared" si="22"/>
        <v>#VALUE!</v>
      </c>
      <c r="AC77" s="251" t="e">
        <f t="shared" si="22"/>
        <v>#VALUE!</v>
      </c>
      <c r="AD77" s="251" t="e">
        <f t="shared" si="22"/>
        <v>#VALUE!</v>
      </c>
      <c r="AE77" s="251" t="e">
        <f t="shared" si="22"/>
        <v>#VALUE!</v>
      </c>
      <c r="AF77" s="251" t="e">
        <f t="shared" si="22"/>
        <v>#VALUE!</v>
      </c>
      <c r="AG77" s="251" t="e">
        <f t="shared" si="22"/>
        <v>#VALUE!</v>
      </c>
    </row>
    <row r="78" spans="2:33" s="180" customFormat="1" x14ac:dyDescent="0.2">
      <c r="B78" s="181"/>
      <c r="C78" s="182"/>
      <c r="D78" s="183"/>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row>
    <row r="79" spans="2:33" x14ac:dyDescent="0.2">
      <c r="C79" s="186" t="s">
        <v>233</v>
      </c>
      <c r="D79" s="187" t="e">
        <f>IF(ROUND(D76,0)&lt;0,"Not sustainable", "OK")</f>
        <v>#VALUE!</v>
      </c>
      <c r="E79" s="187" t="e">
        <f t="shared" ref="E79:AF79" si="23">IF(ROUND(E76,0)&lt;0,"Not sustainable", "OK")</f>
        <v>#VALUE!</v>
      </c>
      <c r="F79" s="187" t="e">
        <f t="shared" si="23"/>
        <v>#VALUE!</v>
      </c>
      <c r="G79" s="187" t="e">
        <f t="shared" si="23"/>
        <v>#VALUE!</v>
      </c>
      <c r="H79" s="187" t="str">
        <f t="shared" si="23"/>
        <v>OK</v>
      </c>
      <c r="I79" s="187" t="str">
        <f t="shared" si="23"/>
        <v>OK</v>
      </c>
      <c r="J79" s="187" t="str">
        <f t="shared" si="23"/>
        <v>OK</v>
      </c>
      <c r="K79" s="187" t="str">
        <f t="shared" si="23"/>
        <v>OK</v>
      </c>
      <c r="L79" s="187" t="str">
        <f t="shared" si="23"/>
        <v>OK</v>
      </c>
      <c r="M79" s="187" t="str">
        <f t="shared" si="23"/>
        <v>OK</v>
      </c>
      <c r="N79" s="187" t="str">
        <f t="shared" si="23"/>
        <v>OK</v>
      </c>
      <c r="O79" s="187" t="str">
        <f t="shared" si="23"/>
        <v>OK</v>
      </c>
      <c r="P79" s="187" t="str">
        <f t="shared" si="23"/>
        <v>OK</v>
      </c>
      <c r="Q79" s="187" t="str">
        <f t="shared" si="23"/>
        <v>OK</v>
      </c>
      <c r="R79" s="187" t="str">
        <f t="shared" si="23"/>
        <v>OK</v>
      </c>
      <c r="S79" s="187" t="str">
        <f t="shared" si="23"/>
        <v>OK</v>
      </c>
      <c r="T79" s="187" t="str">
        <f t="shared" si="23"/>
        <v>OK</v>
      </c>
      <c r="U79" s="187" t="str">
        <f t="shared" si="23"/>
        <v>OK</v>
      </c>
      <c r="V79" s="187" t="str">
        <f t="shared" si="23"/>
        <v>OK</v>
      </c>
      <c r="W79" s="187" t="str">
        <f t="shared" si="23"/>
        <v>OK</v>
      </c>
      <c r="X79" s="187" t="str">
        <f t="shared" si="23"/>
        <v>OK</v>
      </c>
      <c r="Y79" s="187" t="str">
        <f t="shared" si="23"/>
        <v>OK</v>
      </c>
      <c r="Z79" s="187" t="str">
        <f t="shared" si="23"/>
        <v>OK</v>
      </c>
      <c r="AA79" s="187" t="str">
        <f t="shared" si="23"/>
        <v>OK</v>
      </c>
      <c r="AB79" s="187" t="str">
        <f t="shared" si="23"/>
        <v>OK</v>
      </c>
      <c r="AC79" s="187" t="str">
        <f t="shared" si="23"/>
        <v>OK</v>
      </c>
      <c r="AD79" s="187" t="str">
        <f t="shared" si="23"/>
        <v>OK</v>
      </c>
      <c r="AE79" s="187" t="str">
        <f t="shared" si="23"/>
        <v>OK</v>
      </c>
      <c r="AF79" s="187" t="str">
        <f t="shared" si="23"/>
        <v>OK</v>
      </c>
      <c r="AG79" s="187" t="str">
        <f>IF(ROUND(AG76,0)&lt;0,"Not sustainable", "OK")</f>
        <v>OK</v>
      </c>
    </row>
    <row r="82" spans="2:33" ht="15.6" customHeight="1" x14ac:dyDescent="0.2">
      <c r="B82" s="130"/>
      <c r="C82" s="502" t="s">
        <v>221</v>
      </c>
      <c r="D82" s="502"/>
      <c r="E82" s="502"/>
      <c r="F82" s="502"/>
      <c r="G82" s="502"/>
      <c r="H82" s="502"/>
      <c r="I82" s="502"/>
      <c r="J82" s="502"/>
      <c r="K82" s="502"/>
      <c r="L82" s="502"/>
      <c r="M82" s="502"/>
      <c r="N82" s="502"/>
      <c r="O82" s="502" t="s">
        <v>221</v>
      </c>
      <c r="P82" s="502"/>
      <c r="Q82" s="502"/>
      <c r="R82" s="502"/>
      <c r="S82" s="502"/>
      <c r="T82" s="502"/>
      <c r="U82" s="502"/>
      <c r="V82" s="502"/>
      <c r="W82" s="502"/>
      <c r="X82" s="502"/>
      <c r="Y82" s="502"/>
      <c r="Z82" s="502"/>
      <c r="AA82" s="502" t="s">
        <v>221</v>
      </c>
      <c r="AB82" s="502"/>
      <c r="AC82" s="502"/>
      <c r="AD82" s="502"/>
      <c r="AE82" s="502"/>
      <c r="AF82" s="502"/>
      <c r="AG82" s="502"/>
    </row>
    <row r="83" spans="2:33" s="192" customFormat="1" x14ac:dyDescent="0.2">
      <c r="B83" s="191"/>
      <c r="C83" s="177"/>
      <c r="D83" s="257">
        <v>1</v>
      </c>
      <c r="E83" s="257">
        <v>2</v>
      </c>
      <c r="F83" s="257">
        <v>3</v>
      </c>
      <c r="G83" s="257">
        <v>4</v>
      </c>
      <c r="H83" s="257">
        <v>5</v>
      </c>
      <c r="I83" s="257">
        <v>6</v>
      </c>
      <c r="J83" s="257">
        <v>7</v>
      </c>
      <c r="K83" s="257">
        <v>8</v>
      </c>
      <c r="L83" s="257">
        <v>9</v>
      </c>
      <c r="M83" s="257">
        <v>10</v>
      </c>
      <c r="N83" s="257">
        <v>11</v>
      </c>
      <c r="O83" s="257">
        <v>12</v>
      </c>
      <c r="P83" s="257">
        <v>13</v>
      </c>
      <c r="Q83" s="257">
        <v>14</v>
      </c>
      <c r="R83" s="257">
        <v>15</v>
      </c>
      <c r="S83" s="257">
        <v>16</v>
      </c>
      <c r="T83" s="257">
        <v>17</v>
      </c>
      <c r="U83" s="257">
        <v>18</v>
      </c>
      <c r="V83" s="257">
        <v>19</v>
      </c>
      <c r="W83" s="257">
        <v>20</v>
      </c>
      <c r="X83" s="257">
        <v>21</v>
      </c>
      <c r="Y83" s="257">
        <v>22</v>
      </c>
      <c r="Z83" s="257">
        <v>23</v>
      </c>
      <c r="AA83" s="257">
        <v>24</v>
      </c>
      <c r="AB83" s="257">
        <v>25</v>
      </c>
      <c r="AC83" s="257">
        <v>26</v>
      </c>
      <c r="AD83" s="257">
        <v>27</v>
      </c>
      <c r="AE83" s="257">
        <v>28</v>
      </c>
      <c r="AF83" s="257">
        <v>29</v>
      </c>
      <c r="AG83" s="257">
        <v>30</v>
      </c>
    </row>
    <row r="84" spans="2:33" s="192" customFormat="1" ht="22.95" customHeight="1" x14ac:dyDescent="0.2">
      <c r="B84" s="177">
        <v>17</v>
      </c>
      <c r="C84" s="177" t="s">
        <v>104</v>
      </c>
      <c r="D84" s="380" t="str">
        <f>IF(D39&lt;=($E$30+$F$30),SUM(D43+D44+D45+D46)-SUM(D8+D7+D6+D5),"")</f>
        <v/>
      </c>
      <c r="E84" s="380" t="str">
        <f t="shared" ref="E84:AG84" si="24">IF(E39&lt;=($E$30+$F$30),SUM(E43+E44+E45+E46)-SUM(E8+E7+E6+E5),"")</f>
        <v/>
      </c>
      <c r="F84" s="380" t="str">
        <f t="shared" si="24"/>
        <v/>
      </c>
      <c r="G84" s="380" t="str">
        <f t="shared" si="24"/>
        <v/>
      </c>
      <c r="H84" s="380" t="str">
        <f t="shared" si="24"/>
        <v/>
      </c>
      <c r="I84" s="380" t="str">
        <f t="shared" si="24"/>
        <v/>
      </c>
      <c r="J84" s="380" t="str">
        <f t="shared" si="24"/>
        <v/>
      </c>
      <c r="K84" s="380" t="str">
        <f t="shared" si="24"/>
        <v/>
      </c>
      <c r="L84" s="380" t="str">
        <f t="shared" si="24"/>
        <v/>
      </c>
      <c r="M84" s="380" t="str">
        <f t="shared" si="24"/>
        <v/>
      </c>
      <c r="N84" s="380" t="str">
        <f t="shared" si="24"/>
        <v/>
      </c>
      <c r="O84" s="380" t="str">
        <f t="shared" si="24"/>
        <v/>
      </c>
      <c r="P84" s="380" t="str">
        <f t="shared" si="24"/>
        <v/>
      </c>
      <c r="Q84" s="380" t="str">
        <f t="shared" si="24"/>
        <v/>
      </c>
      <c r="R84" s="380" t="str">
        <f t="shared" si="24"/>
        <v/>
      </c>
      <c r="S84" s="380" t="str">
        <f t="shared" si="24"/>
        <v/>
      </c>
      <c r="T84" s="380" t="str">
        <f t="shared" si="24"/>
        <v/>
      </c>
      <c r="U84" s="380" t="str">
        <f t="shared" si="24"/>
        <v/>
      </c>
      <c r="V84" s="380" t="str">
        <f t="shared" si="24"/>
        <v/>
      </c>
      <c r="W84" s="380" t="str">
        <f t="shared" si="24"/>
        <v/>
      </c>
      <c r="X84" s="380" t="str">
        <f t="shared" si="24"/>
        <v/>
      </c>
      <c r="Y84" s="380" t="str">
        <f t="shared" si="24"/>
        <v/>
      </c>
      <c r="Z84" s="380" t="str">
        <f t="shared" si="24"/>
        <v/>
      </c>
      <c r="AA84" s="380" t="str">
        <f t="shared" si="24"/>
        <v/>
      </c>
      <c r="AB84" s="380" t="str">
        <f t="shared" si="24"/>
        <v/>
      </c>
      <c r="AC84" s="380" t="str">
        <f t="shared" si="24"/>
        <v/>
      </c>
      <c r="AD84" s="380" t="str">
        <f t="shared" si="24"/>
        <v/>
      </c>
      <c r="AE84" s="380" t="str">
        <f t="shared" si="24"/>
        <v/>
      </c>
      <c r="AF84" s="380" t="str">
        <f t="shared" si="24"/>
        <v/>
      </c>
      <c r="AG84" s="380" t="str">
        <f t="shared" si="24"/>
        <v/>
      </c>
    </row>
    <row r="85" spans="2:33" s="143" customFormat="1" ht="18.600000000000001" customHeight="1" x14ac:dyDescent="0.2">
      <c r="B85" s="145">
        <v>18</v>
      </c>
      <c r="C85" s="145" t="s">
        <v>105</v>
      </c>
      <c r="D85" s="380" t="str">
        <f>IF(D39&lt;=($E$30+$F$30),SUM(D57+D56+D55+D54+D53+D52)-SUM(D19+D18+D17+D16+D15+D14),"")</f>
        <v/>
      </c>
      <c r="E85" s="380" t="str">
        <f>IF(E39&lt;=($E$30+$F$30),SUM(E57+E56+E55+E54+E53+E52)-SUM(E19+E18+E17+E16+E15+E14),"")</f>
        <v/>
      </c>
      <c r="F85" s="380" t="str">
        <f t="shared" ref="F85:AG85" si="25">IF(F39&lt;=($E$30+$F$30),SUM(F57+F56+F55+F54+F53+F52)-SUM(F19+F18+F17+F16+F15+F14),"")</f>
        <v/>
      </c>
      <c r="G85" s="380" t="str">
        <f t="shared" si="25"/>
        <v/>
      </c>
      <c r="H85" s="380" t="str">
        <f t="shared" si="25"/>
        <v/>
      </c>
      <c r="I85" s="380" t="str">
        <f t="shared" si="25"/>
        <v/>
      </c>
      <c r="J85" s="380" t="str">
        <f t="shared" si="25"/>
        <v/>
      </c>
      <c r="K85" s="380" t="str">
        <f t="shared" si="25"/>
        <v/>
      </c>
      <c r="L85" s="380" t="str">
        <f t="shared" si="25"/>
        <v/>
      </c>
      <c r="M85" s="380" t="str">
        <f t="shared" si="25"/>
        <v/>
      </c>
      <c r="N85" s="380" t="str">
        <f t="shared" si="25"/>
        <v/>
      </c>
      <c r="O85" s="380" t="str">
        <f t="shared" si="25"/>
        <v/>
      </c>
      <c r="P85" s="380" t="str">
        <f t="shared" si="25"/>
        <v/>
      </c>
      <c r="Q85" s="380" t="str">
        <f t="shared" si="25"/>
        <v/>
      </c>
      <c r="R85" s="380" t="str">
        <f t="shared" si="25"/>
        <v/>
      </c>
      <c r="S85" s="380" t="str">
        <f t="shared" si="25"/>
        <v/>
      </c>
      <c r="T85" s="380" t="str">
        <f t="shared" si="25"/>
        <v/>
      </c>
      <c r="U85" s="380" t="str">
        <f t="shared" si="25"/>
        <v/>
      </c>
      <c r="V85" s="380" t="str">
        <f t="shared" si="25"/>
        <v/>
      </c>
      <c r="W85" s="380" t="str">
        <f t="shared" si="25"/>
        <v/>
      </c>
      <c r="X85" s="380" t="str">
        <f t="shared" si="25"/>
        <v/>
      </c>
      <c r="Y85" s="380" t="str">
        <f t="shared" si="25"/>
        <v/>
      </c>
      <c r="Z85" s="380" t="str">
        <f t="shared" si="25"/>
        <v/>
      </c>
      <c r="AA85" s="380" t="str">
        <f t="shared" si="25"/>
        <v/>
      </c>
      <c r="AB85" s="380" t="str">
        <f t="shared" si="25"/>
        <v/>
      </c>
      <c r="AC85" s="380" t="str">
        <f t="shared" si="25"/>
        <v/>
      </c>
      <c r="AD85" s="380" t="str">
        <f t="shared" si="25"/>
        <v/>
      </c>
      <c r="AE85" s="380" t="str">
        <f t="shared" si="25"/>
        <v/>
      </c>
      <c r="AF85" s="380" t="str">
        <f t="shared" si="25"/>
        <v/>
      </c>
      <c r="AG85" s="380" t="str">
        <f t="shared" si="25"/>
        <v/>
      </c>
    </row>
    <row r="86" spans="2:33" s="143" customFormat="1" ht="30" customHeight="1" x14ac:dyDescent="0.2">
      <c r="B86" s="145">
        <v>19</v>
      </c>
      <c r="C86" s="145" t="s">
        <v>548</v>
      </c>
      <c r="D86" s="380"/>
      <c r="E86" s="380"/>
      <c r="F86" s="380"/>
      <c r="G86" s="380"/>
      <c r="H86" s="380" t="str">
        <f>IF(H39&lt;=($E$30+$F$30),H64,"")</f>
        <v/>
      </c>
      <c r="I86" s="380" t="str">
        <f t="shared" ref="I86:AG86" si="26">IF(I39&lt;=($E$30+$F$30),I64,"")</f>
        <v/>
      </c>
      <c r="J86" s="380" t="str">
        <f t="shared" si="26"/>
        <v/>
      </c>
      <c r="K86" s="380" t="str">
        <f t="shared" si="26"/>
        <v/>
      </c>
      <c r="L86" s="380" t="str">
        <f t="shared" si="26"/>
        <v/>
      </c>
      <c r="M86" s="380" t="str">
        <f t="shared" si="26"/>
        <v/>
      </c>
      <c r="N86" s="380" t="str">
        <f t="shared" si="26"/>
        <v/>
      </c>
      <c r="O86" s="380" t="str">
        <f t="shared" si="26"/>
        <v/>
      </c>
      <c r="P86" s="380" t="str">
        <f t="shared" si="26"/>
        <v/>
      </c>
      <c r="Q86" s="380" t="str">
        <f t="shared" si="26"/>
        <v/>
      </c>
      <c r="R86" s="380" t="str">
        <f t="shared" si="26"/>
        <v/>
      </c>
      <c r="S86" s="380" t="str">
        <f t="shared" si="26"/>
        <v/>
      </c>
      <c r="T86" s="380" t="str">
        <f t="shared" si="26"/>
        <v/>
      </c>
      <c r="U86" s="380" t="str">
        <f t="shared" si="26"/>
        <v/>
      </c>
      <c r="V86" s="380" t="str">
        <f t="shared" si="26"/>
        <v/>
      </c>
      <c r="W86" s="380" t="str">
        <f t="shared" si="26"/>
        <v/>
      </c>
      <c r="X86" s="380" t="str">
        <f t="shared" si="26"/>
        <v/>
      </c>
      <c r="Y86" s="380" t="str">
        <f t="shared" si="26"/>
        <v/>
      </c>
      <c r="Z86" s="380" t="str">
        <f t="shared" si="26"/>
        <v/>
      </c>
      <c r="AA86" s="380" t="str">
        <f t="shared" si="26"/>
        <v/>
      </c>
      <c r="AB86" s="380" t="str">
        <f t="shared" si="26"/>
        <v/>
      </c>
      <c r="AC86" s="380" t="str">
        <f t="shared" si="26"/>
        <v/>
      </c>
      <c r="AD86" s="380" t="str">
        <f t="shared" si="26"/>
        <v/>
      </c>
      <c r="AE86" s="380" t="str">
        <f t="shared" si="26"/>
        <v/>
      </c>
      <c r="AF86" s="380" t="str">
        <f t="shared" si="26"/>
        <v/>
      </c>
      <c r="AG86" s="380" t="str">
        <f t="shared" si="26"/>
        <v/>
      </c>
    </row>
    <row r="87" spans="2:33" s="192" customFormat="1" x14ac:dyDescent="0.2">
      <c r="B87" s="149"/>
      <c r="C87" s="149" t="str">
        <f>C61</f>
        <v xml:space="preserve">FLUX DE NUMERAR NET </v>
      </c>
      <c r="D87" s="381" t="str">
        <f>IFERROR(D84-D85-D86,"")</f>
        <v/>
      </c>
      <c r="E87" s="381" t="str">
        <f>IFERROR(E84-E85-E86,"")</f>
        <v/>
      </c>
      <c r="F87" s="381" t="str">
        <f t="shared" ref="F87:AG87" si="27">IFERROR(F84-F85-F86,"")</f>
        <v/>
      </c>
      <c r="G87" s="381" t="str">
        <f t="shared" si="27"/>
        <v/>
      </c>
      <c r="H87" s="381" t="str">
        <f t="shared" si="27"/>
        <v/>
      </c>
      <c r="I87" s="381" t="str">
        <f t="shared" si="27"/>
        <v/>
      </c>
      <c r="J87" s="381" t="str">
        <f t="shared" si="27"/>
        <v/>
      </c>
      <c r="K87" s="381" t="str">
        <f t="shared" si="27"/>
        <v/>
      </c>
      <c r="L87" s="381" t="str">
        <f t="shared" si="27"/>
        <v/>
      </c>
      <c r="M87" s="381" t="str">
        <f t="shared" si="27"/>
        <v/>
      </c>
      <c r="N87" s="381" t="str">
        <f t="shared" si="27"/>
        <v/>
      </c>
      <c r="O87" s="381" t="str">
        <f t="shared" si="27"/>
        <v/>
      </c>
      <c r="P87" s="381" t="str">
        <f t="shared" si="27"/>
        <v/>
      </c>
      <c r="Q87" s="381" t="str">
        <f t="shared" si="27"/>
        <v/>
      </c>
      <c r="R87" s="381" t="str">
        <f t="shared" si="27"/>
        <v/>
      </c>
      <c r="S87" s="381" t="str">
        <f t="shared" si="27"/>
        <v/>
      </c>
      <c r="T87" s="381" t="str">
        <f t="shared" si="27"/>
        <v/>
      </c>
      <c r="U87" s="381" t="str">
        <f t="shared" si="27"/>
        <v/>
      </c>
      <c r="V87" s="381" t="str">
        <f t="shared" si="27"/>
        <v/>
      </c>
      <c r="W87" s="381" t="str">
        <f t="shared" si="27"/>
        <v/>
      </c>
      <c r="X87" s="381" t="str">
        <f t="shared" si="27"/>
        <v/>
      </c>
      <c r="Y87" s="381" t="str">
        <f t="shared" si="27"/>
        <v/>
      </c>
      <c r="Z87" s="381" t="str">
        <f t="shared" si="27"/>
        <v/>
      </c>
      <c r="AA87" s="381" t="str">
        <f t="shared" si="27"/>
        <v/>
      </c>
      <c r="AB87" s="381" t="str">
        <f t="shared" si="27"/>
        <v/>
      </c>
      <c r="AC87" s="381" t="str">
        <f t="shared" si="27"/>
        <v/>
      </c>
      <c r="AD87" s="381" t="str">
        <f t="shared" si="27"/>
        <v/>
      </c>
      <c r="AE87" s="381" t="str">
        <f t="shared" si="27"/>
        <v/>
      </c>
      <c r="AF87" s="381" t="str">
        <f t="shared" si="27"/>
        <v/>
      </c>
      <c r="AG87" s="381" t="str">
        <f t="shared" si="27"/>
        <v/>
      </c>
    </row>
    <row r="88" spans="2:33" x14ac:dyDescent="0.2">
      <c r="B88" s="148"/>
      <c r="C88" s="148"/>
      <c r="D88" s="382"/>
      <c r="E88" s="382"/>
      <c r="F88" s="382"/>
      <c r="G88" s="382"/>
      <c r="H88" s="382"/>
      <c r="I88" s="382"/>
      <c r="J88" s="382"/>
      <c r="K88" s="382"/>
      <c r="L88" s="382"/>
      <c r="M88" s="382"/>
      <c r="N88" s="382"/>
      <c r="O88" s="382"/>
      <c r="P88" s="382"/>
      <c r="Q88" s="382"/>
      <c r="R88" s="383"/>
      <c r="S88" s="383"/>
      <c r="T88" s="383"/>
      <c r="U88" s="383"/>
      <c r="V88" s="383"/>
      <c r="W88" s="383"/>
      <c r="X88" s="383"/>
      <c r="Y88" s="383"/>
      <c r="Z88" s="383"/>
      <c r="AA88" s="383"/>
      <c r="AB88" s="383"/>
      <c r="AC88" s="383"/>
      <c r="AD88" s="383"/>
      <c r="AE88" s="383"/>
      <c r="AF88" s="383"/>
      <c r="AG88" s="383"/>
    </row>
    <row r="89" spans="2:33" x14ac:dyDescent="0.2">
      <c r="Q89" s="190"/>
      <c r="W89" s="129"/>
    </row>
    <row r="90" spans="2:33" x14ac:dyDescent="0.2">
      <c r="C90" s="149" t="s">
        <v>232</v>
      </c>
      <c r="D90" s="315"/>
    </row>
    <row r="91" spans="2:33" ht="13.8" x14ac:dyDescent="0.2">
      <c r="C91" s="178"/>
      <c r="D91" s="315"/>
      <c r="H91" s="298"/>
    </row>
    <row r="92" spans="2:33" x14ac:dyDescent="0.2">
      <c r="C92" s="193" t="s">
        <v>111</v>
      </c>
      <c r="D92" s="315" t="e">
        <f>D84+NPV(Instructiuni!$D$43,'Funding Gap'!E84:AG84)</f>
        <v>#VALUE!</v>
      </c>
    </row>
    <row r="93" spans="2:33" ht="20.399999999999999" x14ac:dyDescent="0.2">
      <c r="C93" s="193" t="s">
        <v>112</v>
      </c>
      <c r="D93" s="315" t="e">
        <f>D85+D86+NPV(Instructiuni!$D$43,E85:AG86)</f>
        <v>#VALUE!</v>
      </c>
      <c r="E93" s="300"/>
      <c r="F93" s="299"/>
    </row>
    <row r="94" spans="2:33" x14ac:dyDescent="0.2">
      <c r="C94" s="194" t="s">
        <v>113</v>
      </c>
      <c r="D94" s="315" t="e">
        <f>D92-D93</f>
        <v>#VALUE!</v>
      </c>
      <c r="E94" s="299"/>
      <c r="F94" s="299"/>
    </row>
    <row r="95" spans="2:33" x14ac:dyDescent="0.2">
      <c r="C95" s="193" t="s">
        <v>114</v>
      </c>
      <c r="D95" s="315">
        <f>Buget_cerere!O108+NPV(Instructiuni!$D$43,Buget_cerere!P108:R108)</f>
        <v>0</v>
      </c>
    </row>
    <row r="96" spans="2:33" x14ac:dyDescent="0.2">
      <c r="C96" s="194" t="s">
        <v>116</v>
      </c>
      <c r="D96" s="316" t="str">
        <f>IFERROR(IF(D94&gt;0,(D95-D94)/D95,1),"")</f>
        <v/>
      </c>
    </row>
    <row r="97" spans="3:4" ht="20.399999999999999" x14ac:dyDescent="0.2">
      <c r="C97" s="194" t="s">
        <v>115</v>
      </c>
      <c r="D97" s="315" t="e">
        <f>D96*Buget_cerere!D95</f>
        <v>#VALUE!</v>
      </c>
    </row>
  </sheetData>
  <sheetProtection algorithmName="SHA-512" hashValue="FCURC2Kiu5rV4QvyjcNt30IPbySLIc5p8oSgAgvbgqEafrrdjTKZI1Q+4MbY2GJJOq/wg8YYdyBTMVTqgUDMQQ==" saltValue="MSHS/L8hOCLowDG3FzkwLw==" spinCount="100000" sheet="1" formatColumns="0"/>
  <mergeCells count="13">
    <mergeCell ref="AA82:AG82"/>
    <mergeCell ref="C2:H2"/>
    <mergeCell ref="C1:N1"/>
    <mergeCell ref="C82:N82"/>
    <mergeCell ref="D41:Q41"/>
    <mergeCell ref="O82:Z82"/>
    <mergeCell ref="C40:N40"/>
    <mergeCell ref="O40:Z40"/>
    <mergeCell ref="O1:Z1"/>
    <mergeCell ref="B29:C29"/>
    <mergeCell ref="B30:C30"/>
    <mergeCell ref="AA40:AG40"/>
    <mergeCell ref="AA1:AG1"/>
  </mergeCells>
  <phoneticPr fontId="11" type="noConversion"/>
  <pageMargins left="0.25" right="0.25" top="0.25" bottom="0.25" header="0.05" footer="0.05"/>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3" sqref="D3"/>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78</v>
      </c>
      <c r="B1" s="11" t="s">
        <v>77</v>
      </c>
      <c r="C1" s="11" t="s">
        <v>79</v>
      </c>
      <c r="D1" s="11" t="s">
        <v>80</v>
      </c>
      <c r="E1" s="11" t="s">
        <v>81</v>
      </c>
      <c r="F1" s="17" t="s">
        <v>82</v>
      </c>
      <c r="G1" s="9"/>
      <c r="H1" s="9"/>
      <c r="I1" s="9"/>
      <c r="J1" s="9"/>
      <c r="K1" s="9"/>
      <c r="L1" s="9"/>
      <c r="M1" s="9"/>
      <c r="N1" s="9"/>
      <c r="O1" s="21"/>
    </row>
    <row r="2" spans="1:15" x14ac:dyDescent="0.3">
      <c r="A2" s="5" t="s">
        <v>83</v>
      </c>
      <c r="B2" s="12">
        <v>0</v>
      </c>
      <c r="C2" s="13" t="e">
        <f>B2/$B$32</f>
        <v>#DIV/0!</v>
      </c>
      <c r="D2" s="12">
        <v>0</v>
      </c>
      <c r="E2" s="18" t="str">
        <f>IF(ISERROR(B2/$B$32*D2),"",B2/$B$32*D2)</f>
        <v/>
      </c>
      <c r="F2" s="14" t="str">
        <f>IF(ISERROR(B2/D2),"",B2/D2)</f>
        <v/>
      </c>
      <c r="G2" s="9"/>
      <c r="H2" s="9"/>
    </row>
    <row r="3" spans="1:15" x14ac:dyDescent="0.3">
      <c r="A3" s="5" t="s">
        <v>83</v>
      </c>
      <c r="B3" s="12">
        <v>0</v>
      </c>
      <c r="C3" s="13" t="e">
        <f>B3/$B$32</f>
        <v>#DIV/0!</v>
      </c>
      <c r="D3" s="12">
        <v>0</v>
      </c>
      <c r="E3" s="18" t="str">
        <f t="shared" ref="E3:E31" si="0">IF(ISERROR(B3/$B$32*D3),"",B3/$B$32*D3)</f>
        <v/>
      </c>
      <c r="F3" s="14" t="str">
        <f t="shared" ref="F3:F31" si="1">IF(ISERROR(B3/D3),"",B3/D3)</f>
        <v/>
      </c>
      <c r="G3" s="9"/>
      <c r="H3" s="9"/>
    </row>
    <row r="4" spans="1:15" x14ac:dyDescent="0.3">
      <c r="A4" s="5" t="s">
        <v>83</v>
      </c>
      <c r="B4" s="12">
        <v>0</v>
      </c>
      <c r="C4" s="13" t="e">
        <f>B4/$B$32</f>
        <v>#DIV/0!</v>
      </c>
      <c r="D4" s="12">
        <v>0</v>
      </c>
      <c r="E4" s="18" t="str">
        <f t="shared" si="0"/>
        <v/>
      </c>
      <c r="F4" s="14" t="str">
        <f t="shared" si="1"/>
        <v/>
      </c>
      <c r="G4" s="9"/>
      <c r="H4" s="9"/>
    </row>
    <row r="5" spans="1:15" x14ac:dyDescent="0.3">
      <c r="A5" s="5" t="s">
        <v>83</v>
      </c>
      <c r="B5" s="12">
        <v>0</v>
      </c>
      <c r="C5" s="13" t="e">
        <f>B5/$B$32</f>
        <v>#DIV/0!</v>
      </c>
      <c r="D5" s="12">
        <v>0</v>
      </c>
      <c r="E5" s="18" t="str">
        <f t="shared" si="0"/>
        <v/>
      </c>
      <c r="F5" s="14" t="str">
        <f t="shared" si="1"/>
        <v/>
      </c>
      <c r="G5" s="9"/>
      <c r="H5" s="9"/>
    </row>
    <row r="6" spans="1:15" x14ac:dyDescent="0.3">
      <c r="A6" s="5" t="s">
        <v>83</v>
      </c>
      <c r="B6" s="12">
        <v>0</v>
      </c>
      <c r="C6" s="13" t="e">
        <f t="shared" ref="C6:C16" si="2">B6/$B$32</f>
        <v>#DIV/0!</v>
      </c>
      <c r="D6" s="12">
        <v>0</v>
      </c>
      <c r="E6" s="18" t="str">
        <f t="shared" si="0"/>
        <v/>
      </c>
      <c r="F6" s="14" t="str">
        <f t="shared" si="1"/>
        <v/>
      </c>
      <c r="G6" s="9"/>
      <c r="H6" s="9"/>
    </row>
    <row r="7" spans="1:15" x14ac:dyDescent="0.3">
      <c r="A7" s="5" t="s">
        <v>83</v>
      </c>
      <c r="B7" s="12">
        <v>0</v>
      </c>
      <c r="C7" s="13" t="e">
        <f t="shared" si="2"/>
        <v>#DIV/0!</v>
      </c>
      <c r="D7" s="12">
        <v>0</v>
      </c>
      <c r="E7" s="18" t="str">
        <f t="shared" si="0"/>
        <v/>
      </c>
      <c r="F7" s="14" t="str">
        <f t="shared" si="1"/>
        <v/>
      </c>
      <c r="G7" s="9"/>
      <c r="H7" s="9"/>
    </row>
    <row r="8" spans="1:15" x14ac:dyDescent="0.3">
      <c r="A8" s="5" t="s">
        <v>83</v>
      </c>
      <c r="B8" s="12">
        <v>0</v>
      </c>
      <c r="C8" s="13" t="e">
        <f t="shared" si="2"/>
        <v>#DIV/0!</v>
      </c>
      <c r="D8" s="12">
        <v>0</v>
      </c>
      <c r="E8" s="18" t="str">
        <f t="shared" si="0"/>
        <v/>
      </c>
      <c r="F8" s="14" t="str">
        <f t="shared" si="1"/>
        <v/>
      </c>
      <c r="G8" s="9"/>
      <c r="H8" s="9"/>
    </row>
    <row r="9" spans="1:15" x14ac:dyDescent="0.3">
      <c r="A9" s="5" t="s">
        <v>83</v>
      </c>
      <c r="B9" s="12">
        <v>0</v>
      </c>
      <c r="C9" s="13" t="e">
        <f t="shared" si="2"/>
        <v>#DIV/0!</v>
      </c>
      <c r="D9" s="12">
        <v>0</v>
      </c>
      <c r="E9" s="18" t="str">
        <f t="shared" si="0"/>
        <v/>
      </c>
      <c r="F9" s="14" t="str">
        <f t="shared" si="1"/>
        <v/>
      </c>
      <c r="G9" s="9"/>
      <c r="H9" s="9"/>
    </row>
    <row r="10" spans="1:15" x14ac:dyDescent="0.3">
      <c r="A10" s="5" t="s">
        <v>83</v>
      </c>
      <c r="B10" s="12">
        <v>0</v>
      </c>
      <c r="C10" s="13" t="e">
        <f t="shared" si="2"/>
        <v>#DIV/0!</v>
      </c>
      <c r="D10" s="12">
        <v>0</v>
      </c>
      <c r="E10" s="18" t="str">
        <f t="shared" si="0"/>
        <v/>
      </c>
      <c r="F10" s="14" t="str">
        <f t="shared" si="1"/>
        <v/>
      </c>
      <c r="G10" s="9"/>
      <c r="H10" s="9"/>
    </row>
    <row r="11" spans="1:15" x14ac:dyDescent="0.3">
      <c r="A11" s="5" t="s">
        <v>83</v>
      </c>
      <c r="B11" s="12">
        <v>0</v>
      </c>
      <c r="C11" s="13" t="e">
        <f t="shared" si="2"/>
        <v>#DIV/0!</v>
      </c>
      <c r="D11" s="12">
        <v>0</v>
      </c>
      <c r="E11" s="18" t="str">
        <f t="shared" si="0"/>
        <v/>
      </c>
      <c r="F11" s="14" t="str">
        <f t="shared" si="1"/>
        <v/>
      </c>
      <c r="G11" s="9"/>
      <c r="H11" s="9"/>
    </row>
    <row r="12" spans="1:15" x14ac:dyDescent="0.3">
      <c r="A12" s="5" t="s">
        <v>83</v>
      </c>
      <c r="B12" s="12">
        <v>0</v>
      </c>
      <c r="C12" s="13" t="e">
        <f t="shared" si="2"/>
        <v>#DIV/0!</v>
      </c>
      <c r="D12" s="12">
        <v>0</v>
      </c>
      <c r="E12" s="18" t="str">
        <f t="shared" si="0"/>
        <v/>
      </c>
      <c r="F12" s="14" t="str">
        <f t="shared" si="1"/>
        <v/>
      </c>
      <c r="G12" s="9"/>
      <c r="H12" s="9"/>
    </row>
    <row r="13" spans="1:15" x14ac:dyDescent="0.3">
      <c r="A13" s="5" t="s">
        <v>83</v>
      </c>
      <c r="B13" s="12">
        <v>0</v>
      </c>
      <c r="C13" s="13" t="e">
        <f t="shared" si="2"/>
        <v>#DIV/0!</v>
      </c>
      <c r="D13" s="12">
        <v>0</v>
      </c>
      <c r="E13" s="18" t="str">
        <f t="shared" si="0"/>
        <v/>
      </c>
      <c r="F13" s="14" t="str">
        <f t="shared" si="1"/>
        <v/>
      </c>
      <c r="G13" s="9"/>
      <c r="H13" s="9"/>
    </row>
    <row r="14" spans="1:15" x14ac:dyDescent="0.3">
      <c r="A14" s="5" t="s">
        <v>83</v>
      </c>
      <c r="B14" s="12">
        <v>0</v>
      </c>
      <c r="C14" s="13" t="e">
        <f t="shared" si="2"/>
        <v>#DIV/0!</v>
      </c>
      <c r="D14" s="12">
        <v>0</v>
      </c>
      <c r="E14" s="18" t="str">
        <f t="shared" si="0"/>
        <v/>
      </c>
      <c r="F14" s="14" t="str">
        <f t="shared" si="1"/>
        <v/>
      </c>
      <c r="G14" s="9"/>
      <c r="H14" s="9"/>
    </row>
    <row r="15" spans="1:15" x14ac:dyDescent="0.3">
      <c r="A15" s="5" t="s">
        <v>83</v>
      </c>
      <c r="B15" s="12">
        <v>0</v>
      </c>
      <c r="C15" s="13" t="e">
        <f t="shared" si="2"/>
        <v>#DIV/0!</v>
      </c>
      <c r="D15" s="12">
        <v>0</v>
      </c>
      <c r="E15" s="18" t="str">
        <f t="shared" si="0"/>
        <v/>
      </c>
      <c r="F15" s="14" t="str">
        <f t="shared" si="1"/>
        <v/>
      </c>
      <c r="G15" s="9"/>
      <c r="H15" s="9"/>
    </row>
    <row r="16" spans="1:15" x14ac:dyDescent="0.3">
      <c r="A16" s="5" t="s">
        <v>83</v>
      </c>
      <c r="B16" s="12">
        <v>0</v>
      </c>
      <c r="C16" s="13" t="e">
        <f t="shared" si="2"/>
        <v>#DIV/0!</v>
      </c>
      <c r="D16" s="12">
        <v>0</v>
      </c>
      <c r="E16" s="18" t="str">
        <f t="shared" si="0"/>
        <v/>
      </c>
      <c r="F16" s="14" t="str">
        <f t="shared" si="1"/>
        <v/>
      </c>
      <c r="G16" s="9"/>
      <c r="H16" s="9"/>
    </row>
    <row r="17" spans="1:8" x14ac:dyDescent="0.3">
      <c r="A17" s="5" t="s">
        <v>83</v>
      </c>
      <c r="B17" s="12">
        <v>0</v>
      </c>
      <c r="C17" s="13" t="e">
        <f>B17/$B$32</f>
        <v>#DIV/0!</v>
      </c>
      <c r="D17" s="12">
        <v>0</v>
      </c>
      <c r="E17" s="18" t="str">
        <f t="shared" si="0"/>
        <v/>
      </c>
      <c r="F17" s="14" t="str">
        <f t="shared" si="1"/>
        <v/>
      </c>
      <c r="G17" s="9"/>
      <c r="H17" s="9"/>
    </row>
    <row r="18" spans="1:8" x14ac:dyDescent="0.3">
      <c r="A18" s="5" t="s">
        <v>83</v>
      </c>
      <c r="B18" s="12">
        <v>0</v>
      </c>
      <c r="C18" s="13" t="e">
        <f>B18/$B$32</f>
        <v>#DIV/0!</v>
      </c>
      <c r="D18" s="12">
        <v>0</v>
      </c>
      <c r="E18" s="18" t="str">
        <f t="shared" si="0"/>
        <v/>
      </c>
      <c r="F18" s="14" t="str">
        <f t="shared" si="1"/>
        <v/>
      </c>
      <c r="G18" s="9"/>
      <c r="H18" s="9"/>
    </row>
    <row r="19" spans="1:8" x14ac:dyDescent="0.3">
      <c r="A19" s="5" t="s">
        <v>83</v>
      </c>
      <c r="B19" s="12">
        <v>0</v>
      </c>
      <c r="C19" s="13" t="e">
        <f>B19/$B$32</f>
        <v>#DIV/0!</v>
      </c>
      <c r="D19" s="12">
        <v>0</v>
      </c>
      <c r="E19" s="18" t="str">
        <f t="shared" si="0"/>
        <v/>
      </c>
      <c r="F19" s="14" t="str">
        <f t="shared" si="1"/>
        <v/>
      </c>
      <c r="G19" s="9"/>
      <c r="H19" s="9"/>
    </row>
    <row r="20" spans="1:8" x14ac:dyDescent="0.3">
      <c r="A20" s="5" t="s">
        <v>83</v>
      </c>
      <c r="B20" s="12">
        <v>0</v>
      </c>
      <c r="C20" s="13" t="e">
        <f t="shared" ref="C20:C31" si="3">B20/$B$32</f>
        <v>#DIV/0!</v>
      </c>
      <c r="D20" s="12">
        <v>0</v>
      </c>
      <c r="E20" s="18" t="str">
        <f t="shared" si="0"/>
        <v/>
      </c>
      <c r="F20" s="14" t="str">
        <f t="shared" si="1"/>
        <v/>
      </c>
      <c r="G20" s="9"/>
      <c r="H20" s="9"/>
    </row>
    <row r="21" spans="1:8" x14ac:dyDescent="0.3">
      <c r="A21" s="5" t="s">
        <v>83</v>
      </c>
      <c r="B21" s="12">
        <v>0</v>
      </c>
      <c r="C21" s="13" t="e">
        <f t="shared" si="3"/>
        <v>#DIV/0!</v>
      </c>
      <c r="D21" s="12">
        <v>0</v>
      </c>
      <c r="E21" s="18" t="str">
        <f t="shared" si="0"/>
        <v/>
      </c>
      <c r="F21" s="14" t="str">
        <f t="shared" si="1"/>
        <v/>
      </c>
      <c r="G21" s="9"/>
      <c r="H21" s="9"/>
    </row>
    <row r="22" spans="1:8" x14ac:dyDescent="0.3">
      <c r="A22" s="5" t="s">
        <v>83</v>
      </c>
      <c r="B22" s="12">
        <v>0</v>
      </c>
      <c r="C22" s="13" t="e">
        <f t="shared" si="3"/>
        <v>#DIV/0!</v>
      </c>
      <c r="D22" s="12">
        <v>0</v>
      </c>
      <c r="E22" s="18" t="str">
        <f t="shared" si="0"/>
        <v/>
      </c>
      <c r="F22" s="14" t="str">
        <f t="shared" si="1"/>
        <v/>
      </c>
      <c r="G22" s="9"/>
      <c r="H22" s="9"/>
    </row>
    <row r="23" spans="1:8" x14ac:dyDescent="0.3">
      <c r="A23" s="5" t="s">
        <v>83</v>
      </c>
      <c r="B23" s="12">
        <v>0</v>
      </c>
      <c r="C23" s="13" t="e">
        <f t="shared" si="3"/>
        <v>#DIV/0!</v>
      </c>
      <c r="D23" s="12">
        <v>0</v>
      </c>
      <c r="E23" s="18" t="str">
        <f t="shared" si="0"/>
        <v/>
      </c>
      <c r="F23" s="14" t="str">
        <f t="shared" si="1"/>
        <v/>
      </c>
      <c r="G23" s="9"/>
      <c r="H23" s="9"/>
    </row>
    <row r="24" spans="1:8" x14ac:dyDescent="0.3">
      <c r="A24" s="5" t="s">
        <v>83</v>
      </c>
      <c r="B24" s="12">
        <v>0</v>
      </c>
      <c r="C24" s="13" t="e">
        <f t="shared" si="3"/>
        <v>#DIV/0!</v>
      </c>
      <c r="D24" s="12">
        <v>0</v>
      </c>
      <c r="E24" s="18" t="str">
        <f t="shared" si="0"/>
        <v/>
      </c>
      <c r="F24" s="14" t="str">
        <f t="shared" si="1"/>
        <v/>
      </c>
      <c r="G24" s="9"/>
      <c r="H24" s="9"/>
    </row>
    <row r="25" spans="1:8" x14ac:dyDescent="0.3">
      <c r="A25" s="5" t="s">
        <v>83</v>
      </c>
      <c r="B25" s="12">
        <v>0</v>
      </c>
      <c r="C25" s="13" t="e">
        <f t="shared" si="3"/>
        <v>#DIV/0!</v>
      </c>
      <c r="D25" s="12">
        <v>0</v>
      </c>
      <c r="E25" s="18" t="str">
        <f t="shared" si="0"/>
        <v/>
      </c>
      <c r="F25" s="14" t="str">
        <f t="shared" si="1"/>
        <v/>
      </c>
      <c r="G25" s="9"/>
      <c r="H25" s="9"/>
    </row>
    <row r="26" spans="1:8" x14ac:dyDescent="0.3">
      <c r="A26" s="5" t="s">
        <v>83</v>
      </c>
      <c r="B26" s="12">
        <v>0</v>
      </c>
      <c r="C26" s="13" t="e">
        <f t="shared" si="3"/>
        <v>#DIV/0!</v>
      </c>
      <c r="D26" s="12">
        <v>0</v>
      </c>
      <c r="E26" s="18" t="str">
        <f t="shared" si="0"/>
        <v/>
      </c>
      <c r="F26" s="14" t="str">
        <f t="shared" si="1"/>
        <v/>
      </c>
      <c r="G26" s="9"/>
      <c r="H26" s="9"/>
    </row>
    <row r="27" spans="1:8" x14ac:dyDescent="0.3">
      <c r="A27" s="5" t="s">
        <v>83</v>
      </c>
      <c r="B27" s="12">
        <v>0</v>
      </c>
      <c r="C27" s="13" t="e">
        <f t="shared" si="3"/>
        <v>#DIV/0!</v>
      </c>
      <c r="D27" s="12">
        <v>0</v>
      </c>
      <c r="E27" s="18" t="str">
        <f t="shared" si="0"/>
        <v/>
      </c>
      <c r="F27" s="14" t="str">
        <f t="shared" si="1"/>
        <v/>
      </c>
      <c r="G27" s="9"/>
      <c r="H27" s="9"/>
    </row>
    <row r="28" spans="1:8" x14ac:dyDescent="0.3">
      <c r="A28" s="5" t="s">
        <v>83</v>
      </c>
      <c r="B28" s="12">
        <v>0</v>
      </c>
      <c r="C28" s="13" t="e">
        <f t="shared" si="3"/>
        <v>#DIV/0!</v>
      </c>
      <c r="D28" s="12">
        <v>0</v>
      </c>
      <c r="E28" s="18" t="str">
        <f t="shared" si="0"/>
        <v/>
      </c>
      <c r="F28" s="14" t="str">
        <f t="shared" si="1"/>
        <v/>
      </c>
      <c r="G28" s="9"/>
      <c r="H28" s="9"/>
    </row>
    <row r="29" spans="1:8" x14ac:dyDescent="0.3">
      <c r="A29" s="5" t="s">
        <v>83</v>
      </c>
      <c r="B29" s="12">
        <v>0</v>
      </c>
      <c r="C29" s="13" t="e">
        <f t="shared" si="3"/>
        <v>#DIV/0!</v>
      </c>
      <c r="D29" s="12">
        <v>0</v>
      </c>
      <c r="E29" s="18" t="str">
        <f t="shared" si="0"/>
        <v/>
      </c>
      <c r="F29" s="14" t="str">
        <f t="shared" si="1"/>
        <v/>
      </c>
      <c r="G29" s="9"/>
      <c r="H29" s="9"/>
    </row>
    <row r="30" spans="1:8" x14ac:dyDescent="0.3">
      <c r="A30" s="5" t="s">
        <v>83</v>
      </c>
      <c r="B30" s="12">
        <v>0</v>
      </c>
      <c r="C30" s="13" t="e">
        <f t="shared" si="3"/>
        <v>#DIV/0!</v>
      </c>
      <c r="D30" s="12">
        <v>0</v>
      </c>
      <c r="E30" s="18" t="str">
        <f t="shared" si="0"/>
        <v/>
      </c>
      <c r="F30" s="14" t="str">
        <f t="shared" si="1"/>
        <v/>
      </c>
      <c r="G30" s="9"/>
      <c r="H30" s="9"/>
    </row>
    <row r="31" spans="1:8" x14ac:dyDescent="0.3">
      <c r="A31" s="5" t="s">
        <v>83</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U1"/>
  <sheetViews>
    <sheetView workbookViewId="0">
      <selection sqref="A1:XFD1048576"/>
    </sheetView>
  </sheetViews>
  <sheetFormatPr defaultRowHeight="13.8" x14ac:dyDescent="0.3"/>
  <cols>
    <col min="6" max="6" width="12.77734375" customWidth="1"/>
    <col min="7" max="7" width="15.88671875" customWidth="1"/>
  </cols>
  <sheetData>
    <row r="1" spans="2:47" ht="14.4" x14ac:dyDescent="0.3">
      <c r="B1" s="329"/>
      <c r="C1" s="329"/>
      <c r="D1" s="329"/>
      <c r="E1" s="329"/>
      <c r="F1" s="384"/>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9"/>
      <c r="AN1" s="329"/>
      <c r="AO1" s="329"/>
      <c r="AP1" s="329"/>
      <c r="AQ1" s="329"/>
      <c r="AR1" s="329"/>
      <c r="AS1" s="329"/>
      <c r="AT1" s="329"/>
      <c r="AU1" s="329"/>
    </row>
  </sheetData>
  <phoneticPr fontId="11" type="noConversion"/>
  <pageMargins left="0.2" right="0.2" top="0.25" bottom="0.25"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62"/>
  <sheetViews>
    <sheetView topLeftCell="A10" workbookViewId="0">
      <selection activeCell="M6" sqref="M6:M7"/>
    </sheetView>
  </sheetViews>
  <sheetFormatPr defaultColWidth="20.5546875" defaultRowHeight="21.6" customHeight="1" x14ac:dyDescent="0.25"/>
  <cols>
    <col min="1" max="1" width="4.6640625" style="219" customWidth="1"/>
    <col min="2" max="2" width="21.5546875" style="219" customWidth="1"/>
    <col min="3" max="3" width="9.109375" style="219" customWidth="1"/>
    <col min="4" max="4" width="13.33203125" style="219" customWidth="1"/>
    <col min="5" max="5" width="15.88671875" style="219" customWidth="1"/>
    <col min="6" max="6" width="13.6640625" style="219" customWidth="1"/>
    <col min="7" max="7" width="13.33203125" style="219" customWidth="1"/>
    <col min="8" max="8" width="13.5546875" style="219" bestFit="1" customWidth="1"/>
    <col min="9" max="9" width="11.44140625" style="219" customWidth="1"/>
    <col min="10" max="10" width="12.109375" style="219" customWidth="1"/>
    <col min="11" max="11" width="13" style="219" customWidth="1"/>
    <col min="12" max="12" width="12.6640625" style="219" customWidth="1"/>
    <col min="13" max="13" width="41.77734375" style="219" customWidth="1"/>
    <col min="14" max="16384" width="20.5546875" style="219"/>
  </cols>
  <sheetData>
    <row r="1" spans="1:13" ht="12" x14ac:dyDescent="0.25">
      <c r="B1" s="220" t="s">
        <v>292</v>
      </c>
    </row>
    <row r="2" spans="1:13" ht="12" x14ac:dyDescent="0.25">
      <c r="B2" s="506" t="s">
        <v>646</v>
      </c>
      <c r="C2" s="506"/>
      <c r="D2" s="506"/>
      <c r="E2" s="506"/>
      <c r="F2" s="506"/>
      <c r="G2" s="506"/>
      <c r="H2" s="506"/>
      <c r="I2" s="506"/>
      <c r="J2" s="506"/>
      <c r="K2" s="506"/>
      <c r="L2" s="506"/>
    </row>
    <row r="3" spans="1:13" ht="12" x14ac:dyDescent="0.25">
      <c r="B3" s="506" t="s">
        <v>644</v>
      </c>
      <c r="C3" s="506"/>
      <c r="D3" s="506"/>
      <c r="E3" s="506"/>
      <c r="F3" s="506"/>
      <c r="G3" s="506"/>
      <c r="H3" s="506"/>
      <c r="I3" s="506"/>
      <c r="J3" s="506"/>
      <c r="K3" s="506"/>
      <c r="L3" s="506"/>
    </row>
    <row r="4" spans="1:13" ht="12" x14ac:dyDescent="0.25">
      <c r="B4" s="506" t="s">
        <v>293</v>
      </c>
      <c r="C4" s="506"/>
      <c r="D4" s="506"/>
      <c r="E4" s="506"/>
      <c r="F4" s="506"/>
      <c r="G4" s="506"/>
      <c r="H4" s="506"/>
      <c r="I4" s="506"/>
      <c r="J4" s="506"/>
      <c r="K4" s="506"/>
      <c r="L4" s="506"/>
    </row>
    <row r="5" spans="1:13" ht="25.95" customHeight="1" x14ac:dyDescent="0.25">
      <c r="B5" s="506" t="s">
        <v>645</v>
      </c>
      <c r="C5" s="506"/>
      <c r="D5" s="506"/>
      <c r="E5" s="506"/>
      <c r="F5" s="506"/>
      <c r="G5" s="506"/>
      <c r="H5" s="506"/>
      <c r="I5" s="506"/>
      <c r="J5" s="506"/>
      <c r="K5" s="506"/>
      <c r="L5" s="506"/>
    </row>
    <row r="6" spans="1:13" ht="12" x14ac:dyDescent="0.25">
      <c r="B6" s="506" t="s">
        <v>647</v>
      </c>
      <c r="C6" s="506"/>
      <c r="D6" s="506"/>
      <c r="E6" s="506"/>
      <c r="F6" s="506"/>
      <c r="G6" s="506"/>
      <c r="H6" s="506"/>
      <c r="I6" s="506"/>
      <c r="J6" s="506"/>
      <c r="K6" s="506"/>
      <c r="L6" s="506"/>
    </row>
    <row r="7" spans="1:13" ht="12" x14ac:dyDescent="0.25">
      <c r="B7" s="506" t="s">
        <v>648</v>
      </c>
      <c r="C7" s="506"/>
      <c r="D7" s="506"/>
      <c r="E7" s="506"/>
      <c r="F7" s="506"/>
      <c r="G7" s="506"/>
      <c r="H7" s="506"/>
      <c r="I7" s="506"/>
      <c r="J7" s="506"/>
      <c r="K7" s="506"/>
      <c r="L7" s="506"/>
    </row>
    <row r="8" spans="1:13" ht="12" x14ac:dyDescent="0.25">
      <c r="B8" s="221" t="s">
        <v>295</v>
      </c>
      <c r="C8" s="511"/>
      <c r="D8" s="511"/>
      <c r="E8" s="511"/>
      <c r="F8" s="511"/>
      <c r="G8" s="511"/>
      <c r="H8" s="511"/>
      <c r="I8" s="511"/>
      <c r="J8" s="511"/>
      <c r="K8" s="511"/>
      <c r="L8" s="511"/>
    </row>
    <row r="9" spans="1:13" ht="12" x14ac:dyDescent="0.25">
      <c r="B9" s="221" t="s">
        <v>294</v>
      </c>
      <c r="C9" s="509"/>
      <c r="D9" s="510"/>
      <c r="E9" s="221"/>
      <c r="F9" s="221"/>
      <c r="G9" s="221"/>
      <c r="H9" s="221"/>
      <c r="I9" s="221"/>
      <c r="J9" s="221"/>
      <c r="K9" s="221"/>
      <c r="L9" s="221"/>
    </row>
    <row r="10" spans="1:13" ht="12" customHeight="1" x14ac:dyDescent="0.25"/>
    <row r="11" spans="1:13" ht="21.6" customHeight="1" x14ac:dyDescent="0.25">
      <c r="A11" s="508" t="s">
        <v>274</v>
      </c>
      <c r="B11" s="508" t="s">
        <v>275</v>
      </c>
      <c r="C11" s="508" t="s">
        <v>276</v>
      </c>
      <c r="D11" s="507" t="s">
        <v>288</v>
      </c>
      <c r="E11" s="507"/>
      <c r="F11" s="507"/>
      <c r="G11" s="507"/>
      <c r="H11" s="508" t="s">
        <v>277</v>
      </c>
      <c r="I11" s="508"/>
      <c r="J11" s="508"/>
      <c r="K11" s="507" t="s">
        <v>289</v>
      </c>
      <c r="L11" s="507" t="s">
        <v>290</v>
      </c>
    </row>
    <row r="12" spans="1:13" s="224" customFormat="1" ht="52.95" customHeight="1" x14ac:dyDescent="0.3">
      <c r="A12" s="508"/>
      <c r="B12" s="508"/>
      <c r="C12" s="508"/>
      <c r="D12" s="222" t="s">
        <v>278</v>
      </c>
      <c r="E12" s="223" t="s">
        <v>291</v>
      </c>
      <c r="F12" s="223" t="s">
        <v>279</v>
      </c>
      <c r="G12" s="223" t="s">
        <v>280</v>
      </c>
      <c r="H12" s="222" t="s">
        <v>278</v>
      </c>
      <c r="I12" s="222" t="s">
        <v>281</v>
      </c>
      <c r="J12" s="222" t="s">
        <v>282</v>
      </c>
      <c r="K12" s="507"/>
      <c r="L12" s="507"/>
    </row>
    <row r="13" spans="1:13" s="227" customFormat="1" ht="21.6" customHeight="1" x14ac:dyDescent="0.25">
      <c r="A13" s="225">
        <v>0</v>
      </c>
      <c r="B13" s="225">
        <v>1</v>
      </c>
      <c r="C13" s="225">
        <v>2</v>
      </c>
      <c r="D13" s="225" t="s">
        <v>283</v>
      </c>
      <c r="E13" s="225">
        <v>4</v>
      </c>
      <c r="F13" s="226">
        <v>5</v>
      </c>
      <c r="G13" s="226">
        <v>6</v>
      </c>
      <c r="H13" s="226" t="s">
        <v>284</v>
      </c>
      <c r="I13" s="226">
        <v>8</v>
      </c>
      <c r="J13" s="226">
        <v>9</v>
      </c>
      <c r="K13" s="226">
        <v>10</v>
      </c>
      <c r="L13" s="226" t="s">
        <v>285</v>
      </c>
    </row>
    <row r="14" spans="1:13" ht="21.6" customHeight="1" x14ac:dyDescent="0.25">
      <c r="A14" s="228">
        <v>1</v>
      </c>
      <c r="B14" s="229">
        <f>'Export SMIS A NU SE ANEXA!'!H2</f>
        <v>0</v>
      </c>
      <c r="C14" s="230">
        <f>'Export SMIS A NU SE ANEXA!'!J2</f>
        <v>0</v>
      </c>
      <c r="D14" s="231">
        <f>E14+F14+G14</f>
        <v>0</v>
      </c>
      <c r="E14" s="231">
        <f>'Export SMIS A NU SE ANEXA!'!AK2</f>
        <v>0</v>
      </c>
      <c r="F14" s="231">
        <f>'Export SMIS A NU SE ANEXA!'!AN2</f>
        <v>0</v>
      </c>
      <c r="G14" s="231">
        <f>'Export SMIS A NU SE ANEXA!'!AE2</f>
        <v>0</v>
      </c>
      <c r="H14" s="231">
        <f>I14+J14</f>
        <v>0</v>
      </c>
      <c r="I14" s="231">
        <f>'Export SMIS A NU SE ANEXA!'!T2</f>
        <v>0</v>
      </c>
      <c r="J14" s="231">
        <f>'Export SMIS A NU SE ANEXA!'!Y2</f>
        <v>0</v>
      </c>
      <c r="K14" s="231">
        <f>'Export SMIS A NU SE ANEXA!'!Z2</f>
        <v>0</v>
      </c>
      <c r="L14" s="231">
        <f>D14+K14</f>
        <v>0</v>
      </c>
      <c r="M14" s="385">
        <f>'Export SMIS A NU SE ANEXA!'!G2</f>
        <v>0</v>
      </c>
    </row>
    <row r="15" spans="1:13" ht="21.6" customHeight="1" x14ac:dyDescent="0.25">
      <c r="A15" s="228">
        <v>2</v>
      </c>
      <c r="B15" s="229">
        <f>'Export SMIS A NU SE ANEXA!'!H3</f>
        <v>0</v>
      </c>
      <c r="C15" s="230">
        <f>'Export SMIS A NU SE ANEXA!'!J3</f>
        <v>0</v>
      </c>
      <c r="D15" s="231">
        <f t="shared" ref="D15:D53" si="0">E15+F15+G15</f>
        <v>0</v>
      </c>
      <c r="E15" s="231">
        <f>'Export SMIS A NU SE ANEXA!'!AK3</f>
        <v>0</v>
      </c>
      <c r="F15" s="231">
        <f>'Export SMIS A NU SE ANEXA!'!AN3</f>
        <v>0</v>
      </c>
      <c r="G15" s="231">
        <f>'Export SMIS A NU SE ANEXA!'!AE3</f>
        <v>0</v>
      </c>
      <c r="H15" s="231">
        <f t="shared" ref="H15:H53" si="1">I15+J15</f>
        <v>0</v>
      </c>
      <c r="I15" s="231">
        <f>'Export SMIS A NU SE ANEXA!'!T3</f>
        <v>0</v>
      </c>
      <c r="J15" s="231">
        <f>'Export SMIS A NU SE ANEXA!'!Y3</f>
        <v>0</v>
      </c>
      <c r="K15" s="231">
        <f>'Export SMIS A NU SE ANEXA!'!Z3</f>
        <v>0</v>
      </c>
      <c r="L15" s="231">
        <f t="shared" ref="L15:L53" si="2">D15+K15</f>
        <v>0</v>
      </c>
      <c r="M15" s="385">
        <f>'Export SMIS A NU SE ANEXA!'!G3</f>
        <v>0</v>
      </c>
    </row>
    <row r="16" spans="1:13" ht="21.6" customHeight="1" x14ac:dyDescent="0.25">
      <c r="A16" s="228">
        <v>3</v>
      </c>
      <c r="B16" s="229">
        <f>'Export SMIS A NU SE ANEXA!'!H4</f>
        <v>0</v>
      </c>
      <c r="C16" s="230">
        <f>'Export SMIS A NU SE ANEXA!'!J4</f>
        <v>0</v>
      </c>
      <c r="D16" s="231">
        <f t="shared" si="0"/>
        <v>0</v>
      </c>
      <c r="E16" s="231">
        <f>'Export SMIS A NU SE ANEXA!'!AK4</f>
        <v>0</v>
      </c>
      <c r="F16" s="231">
        <f>'Export SMIS A NU SE ANEXA!'!AN4</f>
        <v>0</v>
      </c>
      <c r="G16" s="231">
        <f>'Export SMIS A NU SE ANEXA!'!AE4</f>
        <v>0</v>
      </c>
      <c r="H16" s="231">
        <f t="shared" si="1"/>
        <v>0</v>
      </c>
      <c r="I16" s="231">
        <f>'Export SMIS A NU SE ANEXA!'!T4</f>
        <v>0</v>
      </c>
      <c r="J16" s="231">
        <f>'Export SMIS A NU SE ANEXA!'!Y4</f>
        <v>0</v>
      </c>
      <c r="K16" s="231">
        <f>'Export SMIS A NU SE ANEXA!'!Z4</f>
        <v>0</v>
      </c>
      <c r="L16" s="231">
        <f t="shared" si="2"/>
        <v>0</v>
      </c>
      <c r="M16" s="385">
        <f>'Export SMIS A NU SE ANEXA!'!G4</f>
        <v>0</v>
      </c>
    </row>
    <row r="17" spans="1:13" ht="21.6" customHeight="1" x14ac:dyDescent="0.25">
      <c r="A17" s="228">
        <v>4</v>
      </c>
      <c r="B17" s="229">
        <f>'Export SMIS A NU SE ANEXA!'!H5</f>
        <v>0</v>
      </c>
      <c r="C17" s="230">
        <f>'Export SMIS A NU SE ANEXA!'!J5</f>
        <v>0</v>
      </c>
      <c r="D17" s="231">
        <f t="shared" si="0"/>
        <v>0</v>
      </c>
      <c r="E17" s="231">
        <f>'Export SMIS A NU SE ANEXA!'!AK5</f>
        <v>0</v>
      </c>
      <c r="F17" s="231">
        <f>'Export SMIS A NU SE ANEXA!'!AN5</f>
        <v>0</v>
      </c>
      <c r="G17" s="231">
        <f>'Export SMIS A NU SE ANEXA!'!AE5</f>
        <v>0</v>
      </c>
      <c r="H17" s="231">
        <f t="shared" si="1"/>
        <v>0</v>
      </c>
      <c r="I17" s="231">
        <f>'Export SMIS A NU SE ANEXA!'!T5</f>
        <v>0</v>
      </c>
      <c r="J17" s="231">
        <f>'Export SMIS A NU SE ANEXA!'!Y5</f>
        <v>0</v>
      </c>
      <c r="K17" s="231">
        <f>'Export SMIS A NU SE ANEXA!'!Z5</f>
        <v>0</v>
      </c>
      <c r="L17" s="231">
        <f t="shared" si="2"/>
        <v>0</v>
      </c>
      <c r="M17" s="385">
        <f>'Export SMIS A NU SE ANEXA!'!G5</f>
        <v>0</v>
      </c>
    </row>
    <row r="18" spans="1:13" ht="21.6" customHeight="1" x14ac:dyDescent="0.25">
      <c r="A18" s="228">
        <v>5</v>
      </c>
      <c r="B18" s="229">
        <f>'Export SMIS A NU SE ANEXA!'!H6</f>
        <v>0</v>
      </c>
      <c r="C18" s="230">
        <f>'Export SMIS A NU SE ANEXA!'!J6</f>
        <v>0</v>
      </c>
      <c r="D18" s="231">
        <f t="shared" si="0"/>
        <v>0</v>
      </c>
      <c r="E18" s="231">
        <f>'Export SMIS A NU SE ANEXA!'!AK6</f>
        <v>0</v>
      </c>
      <c r="F18" s="231">
        <f>'Export SMIS A NU SE ANEXA!'!AN6</f>
        <v>0</v>
      </c>
      <c r="G18" s="231">
        <f>'Export SMIS A NU SE ANEXA!'!AE6</f>
        <v>0</v>
      </c>
      <c r="H18" s="231">
        <f t="shared" si="1"/>
        <v>0</v>
      </c>
      <c r="I18" s="231">
        <f>'Export SMIS A NU SE ANEXA!'!T6</f>
        <v>0</v>
      </c>
      <c r="J18" s="231">
        <f>'Export SMIS A NU SE ANEXA!'!Y6</f>
        <v>0</v>
      </c>
      <c r="K18" s="231">
        <f>'Export SMIS A NU SE ANEXA!'!Z6</f>
        <v>0</v>
      </c>
      <c r="L18" s="231">
        <f t="shared" si="2"/>
        <v>0</v>
      </c>
      <c r="M18" s="385">
        <f>'Export SMIS A NU SE ANEXA!'!G6</f>
        <v>0</v>
      </c>
    </row>
    <row r="19" spans="1:13" ht="21.6" customHeight="1" x14ac:dyDescent="0.25">
      <c r="A19" s="228">
        <v>6</v>
      </c>
      <c r="B19" s="229">
        <f>'Export SMIS A NU SE ANEXA!'!H7</f>
        <v>0</v>
      </c>
      <c r="C19" s="230">
        <f>'Export SMIS A NU SE ANEXA!'!J7</f>
        <v>0</v>
      </c>
      <c r="D19" s="231">
        <f t="shared" si="0"/>
        <v>0</v>
      </c>
      <c r="E19" s="231">
        <f>'Export SMIS A NU SE ANEXA!'!AK7</f>
        <v>0</v>
      </c>
      <c r="F19" s="231">
        <f>'Export SMIS A NU SE ANEXA!'!AN7</f>
        <v>0</v>
      </c>
      <c r="G19" s="231">
        <f>'Export SMIS A NU SE ANEXA!'!AE7</f>
        <v>0</v>
      </c>
      <c r="H19" s="231">
        <f t="shared" si="1"/>
        <v>0</v>
      </c>
      <c r="I19" s="231">
        <f>'Export SMIS A NU SE ANEXA!'!T7</f>
        <v>0</v>
      </c>
      <c r="J19" s="231">
        <f>'Export SMIS A NU SE ANEXA!'!Y7</f>
        <v>0</v>
      </c>
      <c r="K19" s="231">
        <f>'Export SMIS A NU SE ANEXA!'!Z7</f>
        <v>0</v>
      </c>
      <c r="L19" s="231">
        <f t="shared" si="2"/>
        <v>0</v>
      </c>
      <c r="M19" s="385">
        <f>'Export SMIS A NU SE ANEXA!'!G7</f>
        <v>0</v>
      </c>
    </row>
    <row r="20" spans="1:13" ht="21.6" customHeight="1" x14ac:dyDescent="0.25">
      <c r="A20" s="228">
        <v>7</v>
      </c>
      <c r="B20" s="229">
        <f>'Export SMIS A NU SE ANEXA!'!H8</f>
        <v>0</v>
      </c>
      <c r="C20" s="230">
        <f>'Export SMIS A NU SE ANEXA!'!J8</f>
        <v>0</v>
      </c>
      <c r="D20" s="231">
        <f t="shared" si="0"/>
        <v>0</v>
      </c>
      <c r="E20" s="231">
        <f>'Export SMIS A NU SE ANEXA!'!AK8</f>
        <v>0</v>
      </c>
      <c r="F20" s="231">
        <f>'Export SMIS A NU SE ANEXA!'!AN8</f>
        <v>0</v>
      </c>
      <c r="G20" s="231">
        <f>'Export SMIS A NU SE ANEXA!'!AE8</f>
        <v>0</v>
      </c>
      <c r="H20" s="231">
        <f t="shared" si="1"/>
        <v>0</v>
      </c>
      <c r="I20" s="231">
        <f>'Export SMIS A NU SE ANEXA!'!T8</f>
        <v>0</v>
      </c>
      <c r="J20" s="231">
        <f>'Export SMIS A NU SE ANEXA!'!Y8</f>
        <v>0</v>
      </c>
      <c r="K20" s="231">
        <f>'Export SMIS A NU SE ANEXA!'!Z8</f>
        <v>0</v>
      </c>
      <c r="L20" s="231">
        <f t="shared" si="2"/>
        <v>0</v>
      </c>
      <c r="M20" s="385">
        <f>'Export SMIS A NU SE ANEXA!'!G8</f>
        <v>0</v>
      </c>
    </row>
    <row r="21" spans="1:13" ht="21.6" customHeight="1" x14ac:dyDescent="0.25">
      <c r="A21" s="228">
        <v>8</v>
      </c>
      <c r="B21" s="229">
        <f>'Export SMIS A NU SE ANEXA!'!H9</f>
        <v>0</v>
      </c>
      <c r="C21" s="230">
        <f>'Export SMIS A NU SE ANEXA!'!J9</f>
        <v>0</v>
      </c>
      <c r="D21" s="231">
        <f t="shared" si="0"/>
        <v>0</v>
      </c>
      <c r="E21" s="231">
        <f>'Export SMIS A NU SE ANEXA!'!AK9</f>
        <v>0</v>
      </c>
      <c r="F21" s="231">
        <f>'Export SMIS A NU SE ANEXA!'!AN9</f>
        <v>0</v>
      </c>
      <c r="G21" s="231">
        <f>'Export SMIS A NU SE ANEXA!'!AE9</f>
        <v>0</v>
      </c>
      <c r="H21" s="231">
        <f t="shared" si="1"/>
        <v>0</v>
      </c>
      <c r="I21" s="231">
        <f>'Export SMIS A NU SE ANEXA!'!T9</f>
        <v>0</v>
      </c>
      <c r="J21" s="231">
        <f>'Export SMIS A NU SE ANEXA!'!Y9</f>
        <v>0</v>
      </c>
      <c r="K21" s="231">
        <f>'Export SMIS A NU SE ANEXA!'!Z9</f>
        <v>0</v>
      </c>
      <c r="L21" s="231">
        <f t="shared" si="2"/>
        <v>0</v>
      </c>
      <c r="M21" s="385">
        <f>'Export SMIS A NU SE ANEXA!'!G9</f>
        <v>0</v>
      </c>
    </row>
    <row r="22" spans="1:13" ht="21.6" customHeight="1" x14ac:dyDescent="0.25">
      <c r="A22" s="228">
        <v>9</v>
      </c>
      <c r="B22" s="229">
        <f>'Export SMIS A NU SE ANEXA!'!H10</f>
        <v>0</v>
      </c>
      <c r="C22" s="230">
        <f>'Export SMIS A NU SE ANEXA!'!J10</f>
        <v>0</v>
      </c>
      <c r="D22" s="231">
        <f t="shared" si="0"/>
        <v>0</v>
      </c>
      <c r="E22" s="231">
        <f>'Export SMIS A NU SE ANEXA!'!AK10</f>
        <v>0</v>
      </c>
      <c r="F22" s="231">
        <f>'Export SMIS A NU SE ANEXA!'!AN10</f>
        <v>0</v>
      </c>
      <c r="G22" s="231">
        <f>'Export SMIS A NU SE ANEXA!'!AE10</f>
        <v>0</v>
      </c>
      <c r="H22" s="231">
        <f t="shared" si="1"/>
        <v>0</v>
      </c>
      <c r="I22" s="231">
        <f>'Export SMIS A NU SE ANEXA!'!T10</f>
        <v>0</v>
      </c>
      <c r="J22" s="231">
        <f>'Export SMIS A NU SE ANEXA!'!Y10</f>
        <v>0</v>
      </c>
      <c r="K22" s="231">
        <f>'Export SMIS A NU SE ANEXA!'!Z10</f>
        <v>0</v>
      </c>
      <c r="L22" s="231">
        <f t="shared" si="2"/>
        <v>0</v>
      </c>
      <c r="M22" s="385">
        <f>'Export SMIS A NU SE ANEXA!'!G10</f>
        <v>0</v>
      </c>
    </row>
    <row r="23" spans="1:13" ht="21.6" customHeight="1" x14ac:dyDescent="0.25">
      <c r="A23" s="228">
        <v>10</v>
      </c>
      <c r="B23" s="229">
        <f>'Export SMIS A NU SE ANEXA!'!H11</f>
        <v>0</v>
      </c>
      <c r="C23" s="230">
        <f>'Export SMIS A NU SE ANEXA!'!J11</f>
        <v>0</v>
      </c>
      <c r="D23" s="231">
        <f t="shared" si="0"/>
        <v>0</v>
      </c>
      <c r="E23" s="231">
        <f>'Export SMIS A NU SE ANEXA!'!AK11</f>
        <v>0</v>
      </c>
      <c r="F23" s="231">
        <f>'Export SMIS A NU SE ANEXA!'!AN11</f>
        <v>0</v>
      </c>
      <c r="G23" s="231">
        <f>'Export SMIS A NU SE ANEXA!'!AE11</f>
        <v>0</v>
      </c>
      <c r="H23" s="231">
        <f t="shared" si="1"/>
        <v>0</v>
      </c>
      <c r="I23" s="231">
        <f>'Export SMIS A NU SE ANEXA!'!T11</f>
        <v>0</v>
      </c>
      <c r="J23" s="231">
        <f>'Export SMIS A NU SE ANEXA!'!Y11</f>
        <v>0</v>
      </c>
      <c r="K23" s="231">
        <f>'Export SMIS A NU SE ANEXA!'!Z11</f>
        <v>0</v>
      </c>
      <c r="L23" s="231">
        <f t="shared" si="2"/>
        <v>0</v>
      </c>
      <c r="M23" s="385">
        <f>'Export SMIS A NU SE ANEXA!'!G11</f>
        <v>0</v>
      </c>
    </row>
    <row r="24" spans="1:13" ht="21.6" customHeight="1" x14ac:dyDescent="0.25">
      <c r="A24" s="228">
        <v>11</v>
      </c>
      <c r="B24" s="229">
        <f>'Export SMIS A NU SE ANEXA!'!H12</f>
        <v>0</v>
      </c>
      <c r="C24" s="230">
        <f>'Export SMIS A NU SE ANEXA!'!J12</f>
        <v>0</v>
      </c>
      <c r="D24" s="231">
        <f t="shared" si="0"/>
        <v>0</v>
      </c>
      <c r="E24" s="231">
        <f>'Export SMIS A NU SE ANEXA!'!AK12</f>
        <v>0</v>
      </c>
      <c r="F24" s="231">
        <f>'Export SMIS A NU SE ANEXA!'!AN12</f>
        <v>0</v>
      </c>
      <c r="G24" s="231">
        <f>'Export SMIS A NU SE ANEXA!'!AE12</f>
        <v>0</v>
      </c>
      <c r="H24" s="231">
        <f t="shared" si="1"/>
        <v>0</v>
      </c>
      <c r="I24" s="231">
        <f>'Export SMIS A NU SE ANEXA!'!T12</f>
        <v>0</v>
      </c>
      <c r="J24" s="231">
        <f>'Export SMIS A NU SE ANEXA!'!Y12</f>
        <v>0</v>
      </c>
      <c r="K24" s="231">
        <f>'Export SMIS A NU SE ANEXA!'!Z12</f>
        <v>0</v>
      </c>
      <c r="L24" s="231">
        <f t="shared" si="2"/>
        <v>0</v>
      </c>
      <c r="M24" s="385">
        <f>'Export SMIS A NU SE ANEXA!'!G12</f>
        <v>0</v>
      </c>
    </row>
    <row r="25" spans="1:13" ht="21.6" customHeight="1" x14ac:dyDescent="0.25">
      <c r="A25" s="228">
        <v>12</v>
      </c>
      <c r="B25" s="229">
        <f>'Export SMIS A NU SE ANEXA!'!H13</f>
        <v>0</v>
      </c>
      <c r="C25" s="230">
        <f>'Export SMIS A NU SE ANEXA!'!J13</f>
        <v>0</v>
      </c>
      <c r="D25" s="231">
        <f t="shared" si="0"/>
        <v>0</v>
      </c>
      <c r="E25" s="231">
        <f>'Export SMIS A NU SE ANEXA!'!AK13</f>
        <v>0</v>
      </c>
      <c r="F25" s="231">
        <f>'Export SMIS A NU SE ANEXA!'!AN13</f>
        <v>0</v>
      </c>
      <c r="G25" s="231">
        <f>'Export SMIS A NU SE ANEXA!'!AE13</f>
        <v>0</v>
      </c>
      <c r="H25" s="231">
        <f t="shared" si="1"/>
        <v>0</v>
      </c>
      <c r="I25" s="231">
        <f>'Export SMIS A NU SE ANEXA!'!T13</f>
        <v>0</v>
      </c>
      <c r="J25" s="231">
        <f>'Export SMIS A NU SE ANEXA!'!Y13</f>
        <v>0</v>
      </c>
      <c r="K25" s="231">
        <f>'Export SMIS A NU SE ANEXA!'!Z13</f>
        <v>0</v>
      </c>
      <c r="L25" s="231">
        <f t="shared" si="2"/>
        <v>0</v>
      </c>
      <c r="M25" s="385">
        <f>'Export SMIS A NU SE ANEXA!'!G13</f>
        <v>0</v>
      </c>
    </row>
    <row r="26" spans="1:13" ht="21.6" customHeight="1" x14ac:dyDescent="0.25">
      <c r="A26" s="228">
        <v>13</v>
      </c>
      <c r="B26" s="229">
        <f>'Export SMIS A NU SE ANEXA!'!H14</f>
        <v>0</v>
      </c>
      <c r="C26" s="230">
        <f>'Export SMIS A NU SE ANEXA!'!J14</f>
        <v>0</v>
      </c>
      <c r="D26" s="231">
        <f t="shared" si="0"/>
        <v>0</v>
      </c>
      <c r="E26" s="231">
        <f>'Export SMIS A NU SE ANEXA!'!AK14</f>
        <v>0</v>
      </c>
      <c r="F26" s="231">
        <f>'Export SMIS A NU SE ANEXA!'!AN14</f>
        <v>0</v>
      </c>
      <c r="G26" s="231">
        <f>'Export SMIS A NU SE ANEXA!'!AE14</f>
        <v>0</v>
      </c>
      <c r="H26" s="231">
        <f t="shared" si="1"/>
        <v>0</v>
      </c>
      <c r="I26" s="231">
        <f>'Export SMIS A NU SE ANEXA!'!T14</f>
        <v>0</v>
      </c>
      <c r="J26" s="231">
        <f>'Export SMIS A NU SE ANEXA!'!Y14</f>
        <v>0</v>
      </c>
      <c r="K26" s="231">
        <f>'Export SMIS A NU SE ANEXA!'!Z14</f>
        <v>0</v>
      </c>
      <c r="L26" s="231">
        <f t="shared" si="2"/>
        <v>0</v>
      </c>
      <c r="M26" s="385">
        <f>'Export SMIS A NU SE ANEXA!'!G14</f>
        <v>0</v>
      </c>
    </row>
    <row r="27" spans="1:13" ht="21.6" customHeight="1" x14ac:dyDescent="0.25">
      <c r="A27" s="228">
        <v>14</v>
      </c>
      <c r="B27" s="229">
        <f>'Export SMIS A NU SE ANEXA!'!H15</f>
        <v>0</v>
      </c>
      <c r="C27" s="230">
        <f>'Export SMIS A NU SE ANEXA!'!J15</f>
        <v>0</v>
      </c>
      <c r="D27" s="231">
        <f t="shared" si="0"/>
        <v>0</v>
      </c>
      <c r="E27" s="231">
        <f>'Export SMIS A NU SE ANEXA!'!AK15</f>
        <v>0</v>
      </c>
      <c r="F27" s="231">
        <f>'Export SMIS A NU SE ANEXA!'!AN15</f>
        <v>0</v>
      </c>
      <c r="G27" s="231">
        <f>'Export SMIS A NU SE ANEXA!'!AE15</f>
        <v>0</v>
      </c>
      <c r="H27" s="231">
        <f t="shared" si="1"/>
        <v>0</v>
      </c>
      <c r="I27" s="231">
        <f>'Export SMIS A NU SE ANEXA!'!T15</f>
        <v>0</v>
      </c>
      <c r="J27" s="231">
        <f>'Export SMIS A NU SE ANEXA!'!Y15</f>
        <v>0</v>
      </c>
      <c r="K27" s="231">
        <f>'Export SMIS A NU SE ANEXA!'!Z15</f>
        <v>0</v>
      </c>
      <c r="L27" s="231">
        <f t="shared" si="2"/>
        <v>0</v>
      </c>
      <c r="M27" s="385">
        <f>'Export SMIS A NU SE ANEXA!'!G15</f>
        <v>0</v>
      </c>
    </row>
    <row r="28" spans="1:13" ht="21.6" customHeight="1" x14ac:dyDescent="0.25">
      <c r="A28" s="228">
        <v>15</v>
      </c>
      <c r="B28" s="229">
        <f>'Export SMIS A NU SE ANEXA!'!H16</f>
        <v>0</v>
      </c>
      <c r="C28" s="230">
        <f>'Export SMIS A NU SE ANEXA!'!J16</f>
        <v>0</v>
      </c>
      <c r="D28" s="231">
        <f t="shared" si="0"/>
        <v>0</v>
      </c>
      <c r="E28" s="231">
        <f>'Export SMIS A NU SE ANEXA!'!AK16</f>
        <v>0</v>
      </c>
      <c r="F28" s="231">
        <f>'Export SMIS A NU SE ANEXA!'!AN16</f>
        <v>0</v>
      </c>
      <c r="G28" s="231">
        <f>'Export SMIS A NU SE ANEXA!'!AE16</f>
        <v>0</v>
      </c>
      <c r="H28" s="231">
        <f t="shared" si="1"/>
        <v>0</v>
      </c>
      <c r="I28" s="231">
        <f>'Export SMIS A NU SE ANEXA!'!T16</f>
        <v>0</v>
      </c>
      <c r="J28" s="231">
        <f>'Export SMIS A NU SE ANEXA!'!Y16</f>
        <v>0</v>
      </c>
      <c r="K28" s="231">
        <f>'Export SMIS A NU SE ANEXA!'!Z16</f>
        <v>0</v>
      </c>
      <c r="L28" s="231">
        <f t="shared" si="2"/>
        <v>0</v>
      </c>
      <c r="M28" s="385">
        <f>'Export SMIS A NU SE ANEXA!'!G16</f>
        <v>0</v>
      </c>
    </row>
    <row r="29" spans="1:13" ht="21.6" customHeight="1" x14ac:dyDescent="0.25">
      <c r="A29" s="228">
        <v>16</v>
      </c>
      <c r="B29" s="229">
        <f>'Export SMIS A NU SE ANEXA!'!H17</f>
        <v>0</v>
      </c>
      <c r="C29" s="230">
        <f>'Export SMIS A NU SE ANEXA!'!J17</f>
        <v>0</v>
      </c>
      <c r="D29" s="231">
        <f t="shared" si="0"/>
        <v>0</v>
      </c>
      <c r="E29" s="231">
        <f>'Export SMIS A NU SE ANEXA!'!AK17</f>
        <v>0</v>
      </c>
      <c r="F29" s="231">
        <f>'Export SMIS A NU SE ANEXA!'!AN17</f>
        <v>0</v>
      </c>
      <c r="G29" s="231">
        <f>'Export SMIS A NU SE ANEXA!'!AE17</f>
        <v>0</v>
      </c>
      <c r="H29" s="231">
        <f t="shared" si="1"/>
        <v>0</v>
      </c>
      <c r="I29" s="231">
        <f>'Export SMIS A NU SE ANEXA!'!T17</f>
        <v>0</v>
      </c>
      <c r="J29" s="231">
        <f>'Export SMIS A NU SE ANEXA!'!Y17</f>
        <v>0</v>
      </c>
      <c r="K29" s="231">
        <f>'Export SMIS A NU SE ANEXA!'!Z17</f>
        <v>0</v>
      </c>
      <c r="L29" s="231">
        <f t="shared" si="2"/>
        <v>0</v>
      </c>
      <c r="M29" s="385">
        <f>'Export SMIS A NU SE ANEXA!'!G17</f>
        <v>0</v>
      </c>
    </row>
    <row r="30" spans="1:13" ht="21.6" customHeight="1" x14ac:dyDescent="0.25">
      <c r="A30" s="228">
        <v>17</v>
      </c>
      <c r="B30" s="229">
        <f>'Export SMIS A NU SE ANEXA!'!H18</f>
        <v>0</v>
      </c>
      <c r="C30" s="230">
        <f>'Export SMIS A NU SE ANEXA!'!J18</f>
        <v>0</v>
      </c>
      <c r="D30" s="231">
        <f t="shared" si="0"/>
        <v>0</v>
      </c>
      <c r="E30" s="231">
        <f>'Export SMIS A NU SE ANEXA!'!AK18</f>
        <v>0</v>
      </c>
      <c r="F30" s="231">
        <f>'Export SMIS A NU SE ANEXA!'!AN18</f>
        <v>0</v>
      </c>
      <c r="G30" s="231">
        <f>'Export SMIS A NU SE ANEXA!'!AE18</f>
        <v>0</v>
      </c>
      <c r="H30" s="231">
        <f t="shared" si="1"/>
        <v>0</v>
      </c>
      <c r="I30" s="231">
        <f>'Export SMIS A NU SE ANEXA!'!T18</f>
        <v>0</v>
      </c>
      <c r="J30" s="231">
        <f>'Export SMIS A NU SE ANEXA!'!Y18</f>
        <v>0</v>
      </c>
      <c r="K30" s="231">
        <f>'Export SMIS A NU SE ANEXA!'!Z18</f>
        <v>0</v>
      </c>
      <c r="L30" s="231">
        <f t="shared" si="2"/>
        <v>0</v>
      </c>
      <c r="M30" s="385">
        <f>'Export SMIS A NU SE ANEXA!'!G18</f>
        <v>0</v>
      </c>
    </row>
    <row r="31" spans="1:13" ht="21.6" customHeight="1" x14ac:dyDescent="0.25">
      <c r="A31" s="228">
        <v>18</v>
      </c>
      <c r="B31" s="229">
        <f>'Export SMIS A NU SE ANEXA!'!H19</f>
        <v>0</v>
      </c>
      <c r="C31" s="230">
        <f>'Export SMIS A NU SE ANEXA!'!J19</f>
        <v>0</v>
      </c>
      <c r="D31" s="231">
        <f t="shared" si="0"/>
        <v>0</v>
      </c>
      <c r="E31" s="231">
        <f>'Export SMIS A NU SE ANEXA!'!AK19</f>
        <v>0</v>
      </c>
      <c r="F31" s="231">
        <f>'Export SMIS A NU SE ANEXA!'!AN19</f>
        <v>0</v>
      </c>
      <c r="G31" s="231">
        <f>'Export SMIS A NU SE ANEXA!'!AE19</f>
        <v>0</v>
      </c>
      <c r="H31" s="231">
        <f t="shared" si="1"/>
        <v>0</v>
      </c>
      <c r="I31" s="231">
        <f>'Export SMIS A NU SE ANEXA!'!T19</f>
        <v>0</v>
      </c>
      <c r="J31" s="231">
        <f>'Export SMIS A NU SE ANEXA!'!Y19</f>
        <v>0</v>
      </c>
      <c r="K31" s="231">
        <f>'Export SMIS A NU SE ANEXA!'!Z19</f>
        <v>0</v>
      </c>
      <c r="L31" s="231">
        <f t="shared" si="2"/>
        <v>0</v>
      </c>
      <c r="M31" s="385">
        <f>'Export SMIS A NU SE ANEXA!'!G19</f>
        <v>0</v>
      </c>
    </row>
    <row r="32" spans="1:13" ht="21.6" customHeight="1" x14ac:dyDescent="0.25">
      <c r="A32" s="228">
        <v>19</v>
      </c>
      <c r="B32" s="229">
        <f>'Export SMIS A NU SE ANEXA!'!H20</f>
        <v>0</v>
      </c>
      <c r="C32" s="230">
        <f>'Export SMIS A NU SE ANEXA!'!J20</f>
        <v>0</v>
      </c>
      <c r="D32" s="231">
        <f t="shared" si="0"/>
        <v>0</v>
      </c>
      <c r="E32" s="231">
        <f>'Export SMIS A NU SE ANEXA!'!AK20</f>
        <v>0</v>
      </c>
      <c r="F32" s="231">
        <f>'Export SMIS A NU SE ANEXA!'!AN20</f>
        <v>0</v>
      </c>
      <c r="G32" s="231">
        <f>'Export SMIS A NU SE ANEXA!'!AE20</f>
        <v>0</v>
      </c>
      <c r="H32" s="231">
        <f t="shared" si="1"/>
        <v>0</v>
      </c>
      <c r="I32" s="231">
        <f>'Export SMIS A NU SE ANEXA!'!T20</f>
        <v>0</v>
      </c>
      <c r="J32" s="231">
        <f>'Export SMIS A NU SE ANEXA!'!Y20</f>
        <v>0</v>
      </c>
      <c r="K32" s="231">
        <f>'Export SMIS A NU SE ANEXA!'!Z20</f>
        <v>0</v>
      </c>
      <c r="L32" s="231">
        <f t="shared" si="2"/>
        <v>0</v>
      </c>
      <c r="M32" s="385">
        <f>'Export SMIS A NU SE ANEXA!'!G20</f>
        <v>0</v>
      </c>
    </row>
    <row r="33" spans="1:13" ht="21.6" customHeight="1" x14ac:dyDescent="0.25">
      <c r="A33" s="228">
        <v>20</v>
      </c>
      <c r="B33" s="229">
        <f>'Export SMIS A NU SE ANEXA!'!H21</f>
        <v>0</v>
      </c>
      <c r="C33" s="230">
        <f>'Export SMIS A NU SE ANEXA!'!J21</f>
        <v>0</v>
      </c>
      <c r="D33" s="231">
        <f t="shared" si="0"/>
        <v>0</v>
      </c>
      <c r="E33" s="231">
        <f>'Export SMIS A NU SE ANEXA!'!AK21</f>
        <v>0</v>
      </c>
      <c r="F33" s="231">
        <f>'Export SMIS A NU SE ANEXA!'!AN21</f>
        <v>0</v>
      </c>
      <c r="G33" s="231">
        <f>'Export SMIS A NU SE ANEXA!'!AE21</f>
        <v>0</v>
      </c>
      <c r="H33" s="231">
        <f t="shared" si="1"/>
        <v>0</v>
      </c>
      <c r="I33" s="231">
        <f>'Export SMIS A NU SE ANEXA!'!T21</f>
        <v>0</v>
      </c>
      <c r="J33" s="231">
        <f>'Export SMIS A NU SE ANEXA!'!Y21</f>
        <v>0</v>
      </c>
      <c r="K33" s="231">
        <f>'Export SMIS A NU SE ANEXA!'!Z21</f>
        <v>0</v>
      </c>
      <c r="L33" s="231">
        <f t="shared" si="2"/>
        <v>0</v>
      </c>
      <c r="M33" s="385">
        <f>'Export SMIS A NU SE ANEXA!'!G21</f>
        <v>0</v>
      </c>
    </row>
    <row r="34" spans="1:13" ht="21.6" customHeight="1" x14ac:dyDescent="0.25">
      <c r="A34" s="228">
        <v>21</v>
      </c>
      <c r="B34" s="229">
        <f>'Export SMIS A NU SE ANEXA!'!H22</f>
        <v>0</v>
      </c>
      <c r="C34" s="230">
        <f>'Export SMIS A NU SE ANEXA!'!J22</f>
        <v>0</v>
      </c>
      <c r="D34" s="231">
        <f t="shared" si="0"/>
        <v>0</v>
      </c>
      <c r="E34" s="231">
        <f>'Export SMIS A NU SE ANEXA!'!AK22</f>
        <v>0</v>
      </c>
      <c r="F34" s="231">
        <f>'Export SMIS A NU SE ANEXA!'!AN22</f>
        <v>0</v>
      </c>
      <c r="G34" s="231">
        <f>'Export SMIS A NU SE ANEXA!'!AE22</f>
        <v>0</v>
      </c>
      <c r="H34" s="231">
        <f t="shared" si="1"/>
        <v>0</v>
      </c>
      <c r="I34" s="231">
        <f>'Export SMIS A NU SE ANEXA!'!T22</f>
        <v>0</v>
      </c>
      <c r="J34" s="231">
        <f>'Export SMIS A NU SE ANEXA!'!Y22</f>
        <v>0</v>
      </c>
      <c r="K34" s="231">
        <f>'Export SMIS A NU SE ANEXA!'!Z22</f>
        <v>0</v>
      </c>
      <c r="L34" s="231">
        <f t="shared" si="2"/>
        <v>0</v>
      </c>
      <c r="M34" s="385">
        <f>'Export SMIS A NU SE ANEXA!'!G22</f>
        <v>0</v>
      </c>
    </row>
    <row r="35" spans="1:13" ht="21.6" customHeight="1" x14ac:dyDescent="0.25">
      <c r="A35" s="228">
        <v>22</v>
      </c>
      <c r="B35" s="229">
        <f>'Export SMIS A NU SE ANEXA!'!H23</f>
        <v>0</v>
      </c>
      <c r="C35" s="230">
        <f>'Export SMIS A NU SE ANEXA!'!J23</f>
        <v>0</v>
      </c>
      <c r="D35" s="231">
        <f t="shared" si="0"/>
        <v>0</v>
      </c>
      <c r="E35" s="231">
        <f>'Export SMIS A NU SE ANEXA!'!AK23</f>
        <v>0</v>
      </c>
      <c r="F35" s="231">
        <f>'Export SMIS A NU SE ANEXA!'!AN23</f>
        <v>0</v>
      </c>
      <c r="G35" s="231">
        <f>'Export SMIS A NU SE ANEXA!'!AE23</f>
        <v>0</v>
      </c>
      <c r="H35" s="231">
        <f t="shared" si="1"/>
        <v>0</v>
      </c>
      <c r="I35" s="231">
        <f>'Export SMIS A NU SE ANEXA!'!T23</f>
        <v>0</v>
      </c>
      <c r="J35" s="231">
        <f>'Export SMIS A NU SE ANEXA!'!Y23</f>
        <v>0</v>
      </c>
      <c r="K35" s="231">
        <f>'Export SMIS A NU SE ANEXA!'!Z23</f>
        <v>0</v>
      </c>
      <c r="L35" s="231">
        <f t="shared" si="2"/>
        <v>0</v>
      </c>
      <c r="M35" s="385">
        <f>'Export SMIS A NU SE ANEXA!'!G23</f>
        <v>0</v>
      </c>
    </row>
    <row r="36" spans="1:13" ht="21.6" customHeight="1" x14ac:dyDescent="0.25">
      <c r="A36" s="228">
        <v>23</v>
      </c>
      <c r="B36" s="229">
        <f>'Export SMIS A NU SE ANEXA!'!H24</f>
        <v>0</v>
      </c>
      <c r="C36" s="230">
        <f>'Export SMIS A NU SE ANEXA!'!J24</f>
        <v>0</v>
      </c>
      <c r="D36" s="231">
        <f t="shared" si="0"/>
        <v>0</v>
      </c>
      <c r="E36" s="231">
        <f>'Export SMIS A NU SE ANEXA!'!AK24</f>
        <v>0</v>
      </c>
      <c r="F36" s="231">
        <f>'Export SMIS A NU SE ANEXA!'!AN24</f>
        <v>0</v>
      </c>
      <c r="G36" s="231">
        <f>'Export SMIS A NU SE ANEXA!'!AE24</f>
        <v>0</v>
      </c>
      <c r="H36" s="231">
        <f t="shared" si="1"/>
        <v>0</v>
      </c>
      <c r="I36" s="231">
        <f>'Export SMIS A NU SE ANEXA!'!T24</f>
        <v>0</v>
      </c>
      <c r="J36" s="231">
        <f>'Export SMIS A NU SE ANEXA!'!Y24</f>
        <v>0</v>
      </c>
      <c r="K36" s="231">
        <f>'Export SMIS A NU SE ANEXA!'!Z24</f>
        <v>0</v>
      </c>
      <c r="L36" s="231">
        <f t="shared" si="2"/>
        <v>0</v>
      </c>
      <c r="M36" s="385">
        <f>'Export SMIS A NU SE ANEXA!'!G24</f>
        <v>0</v>
      </c>
    </row>
    <row r="37" spans="1:13" ht="21.6" customHeight="1" x14ac:dyDescent="0.25">
      <c r="A37" s="228">
        <v>24</v>
      </c>
      <c r="B37" s="229">
        <f>'Export SMIS A NU SE ANEXA!'!H25</f>
        <v>0</v>
      </c>
      <c r="C37" s="230">
        <f>'Export SMIS A NU SE ANEXA!'!J25</f>
        <v>0</v>
      </c>
      <c r="D37" s="231">
        <f t="shared" si="0"/>
        <v>0</v>
      </c>
      <c r="E37" s="231">
        <f>'Export SMIS A NU SE ANEXA!'!AK25</f>
        <v>0</v>
      </c>
      <c r="F37" s="231">
        <f>'Export SMIS A NU SE ANEXA!'!AN25</f>
        <v>0</v>
      </c>
      <c r="G37" s="231">
        <f>'Export SMIS A NU SE ANEXA!'!AE25</f>
        <v>0</v>
      </c>
      <c r="H37" s="231">
        <f t="shared" si="1"/>
        <v>0</v>
      </c>
      <c r="I37" s="231">
        <f>'Export SMIS A NU SE ANEXA!'!T25</f>
        <v>0</v>
      </c>
      <c r="J37" s="231">
        <f>'Export SMIS A NU SE ANEXA!'!Y25</f>
        <v>0</v>
      </c>
      <c r="K37" s="231">
        <f>'Export SMIS A NU SE ANEXA!'!Z25</f>
        <v>0</v>
      </c>
      <c r="L37" s="231">
        <f t="shared" si="2"/>
        <v>0</v>
      </c>
      <c r="M37" s="385">
        <f>'Export SMIS A NU SE ANEXA!'!G25</f>
        <v>0</v>
      </c>
    </row>
    <row r="38" spans="1:13" ht="21.6" customHeight="1" x14ac:dyDescent="0.25">
      <c r="A38" s="228">
        <v>25</v>
      </c>
      <c r="B38" s="229">
        <f>'Export SMIS A NU SE ANEXA!'!H26</f>
        <v>0</v>
      </c>
      <c r="C38" s="230">
        <f>'Export SMIS A NU SE ANEXA!'!J26</f>
        <v>0</v>
      </c>
      <c r="D38" s="231">
        <f t="shared" si="0"/>
        <v>0</v>
      </c>
      <c r="E38" s="231">
        <f>'Export SMIS A NU SE ANEXA!'!AK26</f>
        <v>0</v>
      </c>
      <c r="F38" s="231">
        <f>'Export SMIS A NU SE ANEXA!'!AN26</f>
        <v>0</v>
      </c>
      <c r="G38" s="231">
        <f>'Export SMIS A NU SE ANEXA!'!AE26</f>
        <v>0</v>
      </c>
      <c r="H38" s="231">
        <f t="shared" si="1"/>
        <v>0</v>
      </c>
      <c r="I38" s="231">
        <f>'Export SMIS A NU SE ANEXA!'!T26</f>
        <v>0</v>
      </c>
      <c r="J38" s="231">
        <f>'Export SMIS A NU SE ANEXA!'!Y26</f>
        <v>0</v>
      </c>
      <c r="K38" s="231">
        <f>'Export SMIS A NU SE ANEXA!'!Z26</f>
        <v>0</v>
      </c>
      <c r="L38" s="231">
        <f t="shared" si="2"/>
        <v>0</v>
      </c>
      <c r="M38" s="385">
        <f>'Export SMIS A NU SE ANEXA!'!G26</f>
        <v>0</v>
      </c>
    </row>
    <row r="39" spans="1:13" ht="21.6" customHeight="1" x14ac:dyDescent="0.25">
      <c r="A39" s="228">
        <v>26</v>
      </c>
      <c r="B39" s="229">
        <f>'Export SMIS A NU SE ANEXA!'!H27</f>
        <v>0</v>
      </c>
      <c r="C39" s="230">
        <f>'Export SMIS A NU SE ANEXA!'!J27</f>
        <v>0</v>
      </c>
      <c r="D39" s="231">
        <f t="shared" si="0"/>
        <v>0</v>
      </c>
      <c r="E39" s="231">
        <f>'Export SMIS A NU SE ANEXA!'!AK27</f>
        <v>0</v>
      </c>
      <c r="F39" s="231">
        <f>'Export SMIS A NU SE ANEXA!'!AN27</f>
        <v>0</v>
      </c>
      <c r="G39" s="231">
        <f>'Export SMIS A NU SE ANEXA!'!AE27</f>
        <v>0</v>
      </c>
      <c r="H39" s="231">
        <f t="shared" si="1"/>
        <v>0</v>
      </c>
      <c r="I39" s="231">
        <f>'Export SMIS A NU SE ANEXA!'!T27</f>
        <v>0</v>
      </c>
      <c r="J39" s="231">
        <f>'Export SMIS A NU SE ANEXA!'!Y27</f>
        <v>0</v>
      </c>
      <c r="K39" s="231">
        <f>'Export SMIS A NU SE ANEXA!'!Z27</f>
        <v>0</v>
      </c>
      <c r="L39" s="231">
        <f t="shared" si="2"/>
        <v>0</v>
      </c>
      <c r="M39" s="385">
        <f>'Export SMIS A NU SE ANEXA!'!G27</f>
        <v>0</v>
      </c>
    </row>
    <row r="40" spans="1:13" ht="21.6" customHeight="1" x14ac:dyDescent="0.25">
      <c r="A40" s="228">
        <v>27</v>
      </c>
      <c r="B40" s="229">
        <f>'Export SMIS A NU SE ANEXA!'!H28</f>
        <v>0</v>
      </c>
      <c r="C40" s="230">
        <f>'Export SMIS A NU SE ANEXA!'!J28</f>
        <v>0</v>
      </c>
      <c r="D40" s="231">
        <f t="shared" si="0"/>
        <v>0</v>
      </c>
      <c r="E40" s="231">
        <f>'Export SMIS A NU SE ANEXA!'!AK28</f>
        <v>0</v>
      </c>
      <c r="F40" s="231">
        <f>'Export SMIS A NU SE ANEXA!'!AN28</f>
        <v>0</v>
      </c>
      <c r="G40" s="231">
        <f>'Export SMIS A NU SE ANEXA!'!AE28</f>
        <v>0</v>
      </c>
      <c r="H40" s="231">
        <f t="shared" si="1"/>
        <v>0</v>
      </c>
      <c r="I40" s="231">
        <f>'Export SMIS A NU SE ANEXA!'!T28</f>
        <v>0</v>
      </c>
      <c r="J40" s="231">
        <f>'Export SMIS A NU SE ANEXA!'!Y28</f>
        <v>0</v>
      </c>
      <c r="K40" s="231">
        <f>'Export SMIS A NU SE ANEXA!'!Z28</f>
        <v>0</v>
      </c>
      <c r="L40" s="231">
        <f t="shared" si="2"/>
        <v>0</v>
      </c>
      <c r="M40" s="385">
        <f>'Export SMIS A NU SE ANEXA!'!G28</f>
        <v>0</v>
      </c>
    </row>
    <row r="41" spans="1:13" ht="21.6" customHeight="1" x14ac:dyDescent="0.25">
      <c r="A41" s="228">
        <v>28</v>
      </c>
      <c r="B41" s="229">
        <f>'Export SMIS A NU SE ANEXA!'!H29</f>
        <v>0</v>
      </c>
      <c r="C41" s="230">
        <f>'Export SMIS A NU SE ANEXA!'!J29</f>
        <v>0</v>
      </c>
      <c r="D41" s="231">
        <f t="shared" si="0"/>
        <v>0</v>
      </c>
      <c r="E41" s="231">
        <f>'Export SMIS A NU SE ANEXA!'!AK29</f>
        <v>0</v>
      </c>
      <c r="F41" s="231">
        <f>'Export SMIS A NU SE ANEXA!'!AN29</f>
        <v>0</v>
      </c>
      <c r="G41" s="231">
        <f>'Export SMIS A NU SE ANEXA!'!AE29</f>
        <v>0</v>
      </c>
      <c r="H41" s="231">
        <f t="shared" si="1"/>
        <v>0</v>
      </c>
      <c r="I41" s="231">
        <f>'Export SMIS A NU SE ANEXA!'!T29</f>
        <v>0</v>
      </c>
      <c r="J41" s="231">
        <f>'Export SMIS A NU SE ANEXA!'!Y29</f>
        <v>0</v>
      </c>
      <c r="K41" s="231">
        <f>'Export SMIS A NU SE ANEXA!'!Z29</f>
        <v>0</v>
      </c>
      <c r="L41" s="231">
        <f t="shared" si="2"/>
        <v>0</v>
      </c>
      <c r="M41" s="385">
        <f>'Export SMIS A NU SE ANEXA!'!G29</f>
        <v>0</v>
      </c>
    </row>
    <row r="42" spans="1:13" ht="21.6" customHeight="1" x14ac:dyDescent="0.25">
      <c r="A42" s="228">
        <v>29</v>
      </c>
      <c r="B42" s="229">
        <f>'Export SMIS A NU SE ANEXA!'!H30</f>
        <v>0</v>
      </c>
      <c r="C42" s="230">
        <f>'Export SMIS A NU SE ANEXA!'!J30</f>
        <v>0</v>
      </c>
      <c r="D42" s="231">
        <f t="shared" si="0"/>
        <v>0</v>
      </c>
      <c r="E42" s="231">
        <f>'Export SMIS A NU SE ANEXA!'!AK30</f>
        <v>0</v>
      </c>
      <c r="F42" s="231">
        <f>'Export SMIS A NU SE ANEXA!'!AN30</f>
        <v>0</v>
      </c>
      <c r="G42" s="231">
        <f>'Export SMIS A NU SE ANEXA!'!AE30</f>
        <v>0</v>
      </c>
      <c r="H42" s="231">
        <f t="shared" si="1"/>
        <v>0</v>
      </c>
      <c r="I42" s="231">
        <f>'Export SMIS A NU SE ANEXA!'!T30</f>
        <v>0</v>
      </c>
      <c r="J42" s="231">
        <f>'Export SMIS A NU SE ANEXA!'!Y30</f>
        <v>0</v>
      </c>
      <c r="K42" s="231">
        <f>'Export SMIS A NU SE ANEXA!'!Z30</f>
        <v>0</v>
      </c>
      <c r="L42" s="231">
        <f t="shared" si="2"/>
        <v>0</v>
      </c>
      <c r="M42" s="385">
        <f>'Export SMIS A NU SE ANEXA!'!G30</f>
        <v>0</v>
      </c>
    </row>
    <row r="43" spans="1:13" ht="21.6" customHeight="1" x14ac:dyDescent="0.25">
      <c r="A43" s="228">
        <v>30</v>
      </c>
      <c r="B43" s="229">
        <f>'Export SMIS A NU SE ANEXA!'!H31</f>
        <v>0</v>
      </c>
      <c r="C43" s="230">
        <f>'Export SMIS A NU SE ANEXA!'!J31</f>
        <v>0</v>
      </c>
      <c r="D43" s="231">
        <f t="shared" si="0"/>
        <v>0</v>
      </c>
      <c r="E43" s="231">
        <f>'Export SMIS A NU SE ANEXA!'!AK31</f>
        <v>0</v>
      </c>
      <c r="F43" s="231">
        <f>'Export SMIS A NU SE ANEXA!'!AN31</f>
        <v>0</v>
      </c>
      <c r="G43" s="231">
        <f>'Export SMIS A NU SE ANEXA!'!AE31</f>
        <v>0</v>
      </c>
      <c r="H43" s="231">
        <f t="shared" si="1"/>
        <v>0</v>
      </c>
      <c r="I43" s="231">
        <f>'Export SMIS A NU SE ANEXA!'!T31</f>
        <v>0</v>
      </c>
      <c r="J43" s="231">
        <f>'Export SMIS A NU SE ANEXA!'!Y31</f>
        <v>0</v>
      </c>
      <c r="K43" s="231">
        <f>'Export SMIS A NU SE ANEXA!'!Z31</f>
        <v>0</v>
      </c>
      <c r="L43" s="231">
        <f t="shared" si="2"/>
        <v>0</v>
      </c>
      <c r="M43" s="385">
        <f>'Export SMIS A NU SE ANEXA!'!G31</f>
        <v>0</v>
      </c>
    </row>
    <row r="44" spans="1:13" ht="21.6" customHeight="1" x14ac:dyDescent="0.25">
      <c r="A44" s="228">
        <v>31</v>
      </c>
      <c r="B44" s="229">
        <f>'Export SMIS A NU SE ANEXA!'!H32</f>
        <v>0</v>
      </c>
      <c r="C44" s="230">
        <f>'Export SMIS A NU SE ANEXA!'!J32</f>
        <v>0</v>
      </c>
      <c r="D44" s="231">
        <f t="shared" si="0"/>
        <v>0</v>
      </c>
      <c r="E44" s="231">
        <f>'Export SMIS A NU SE ANEXA!'!AK32</f>
        <v>0</v>
      </c>
      <c r="F44" s="231">
        <f>'Export SMIS A NU SE ANEXA!'!AN32</f>
        <v>0</v>
      </c>
      <c r="G44" s="231">
        <f>'Export SMIS A NU SE ANEXA!'!AE32</f>
        <v>0</v>
      </c>
      <c r="H44" s="231">
        <f t="shared" si="1"/>
        <v>0</v>
      </c>
      <c r="I44" s="231">
        <f>'Export SMIS A NU SE ANEXA!'!T32</f>
        <v>0</v>
      </c>
      <c r="J44" s="231">
        <f>'Export SMIS A NU SE ANEXA!'!Y32</f>
        <v>0</v>
      </c>
      <c r="K44" s="231">
        <f>'Export SMIS A NU SE ANEXA!'!Z32</f>
        <v>0</v>
      </c>
      <c r="L44" s="231">
        <f t="shared" si="2"/>
        <v>0</v>
      </c>
      <c r="M44" s="385">
        <f>'Export SMIS A NU SE ANEXA!'!G32</f>
        <v>0</v>
      </c>
    </row>
    <row r="45" spans="1:13" ht="21.6" customHeight="1" x14ac:dyDescent="0.25">
      <c r="A45" s="228">
        <v>32</v>
      </c>
      <c r="B45" s="229">
        <f>'Export SMIS A NU SE ANEXA!'!H33</f>
        <v>0</v>
      </c>
      <c r="C45" s="230">
        <f>'Export SMIS A NU SE ANEXA!'!J33</f>
        <v>0</v>
      </c>
      <c r="D45" s="231">
        <f t="shared" si="0"/>
        <v>0</v>
      </c>
      <c r="E45" s="231">
        <f>'Export SMIS A NU SE ANEXA!'!AK33</f>
        <v>0</v>
      </c>
      <c r="F45" s="231">
        <f>'Export SMIS A NU SE ANEXA!'!AN33</f>
        <v>0</v>
      </c>
      <c r="G45" s="231">
        <f>'Export SMIS A NU SE ANEXA!'!AE33</f>
        <v>0</v>
      </c>
      <c r="H45" s="231">
        <f t="shared" si="1"/>
        <v>0</v>
      </c>
      <c r="I45" s="231">
        <f>'Export SMIS A NU SE ANEXA!'!T33</f>
        <v>0</v>
      </c>
      <c r="J45" s="231">
        <f>'Export SMIS A NU SE ANEXA!'!Y33</f>
        <v>0</v>
      </c>
      <c r="K45" s="231">
        <f>'Export SMIS A NU SE ANEXA!'!Z33</f>
        <v>0</v>
      </c>
      <c r="L45" s="231">
        <f t="shared" si="2"/>
        <v>0</v>
      </c>
      <c r="M45" s="385">
        <f>'Export SMIS A NU SE ANEXA!'!G33</f>
        <v>0</v>
      </c>
    </row>
    <row r="46" spans="1:13" ht="21.6" customHeight="1" x14ac:dyDescent="0.25">
      <c r="A46" s="228">
        <v>33</v>
      </c>
      <c r="B46" s="229">
        <f>'Export SMIS A NU SE ANEXA!'!H34</f>
        <v>0</v>
      </c>
      <c r="C46" s="230">
        <f>'Export SMIS A NU SE ANEXA!'!J34</f>
        <v>0</v>
      </c>
      <c r="D46" s="231">
        <f t="shared" si="0"/>
        <v>0</v>
      </c>
      <c r="E46" s="231">
        <f>'Export SMIS A NU SE ANEXA!'!AK34</f>
        <v>0</v>
      </c>
      <c r="F46" s="231">
        <f>'Export SMIS A NU SE ANEXA!'!AN34</f>
        <v>0</v>
      </c>
      <c r="G46" s="231">
        <f>'Export SMIS A NU SE ANEXA!'!AE34</f>
        <v>0</v>
      </c>
      <c r="H46" s="231">
        <f t="shared" si="1"/>
        <v>0</v>
      </c>
      <c r="I46" s="231">
        <f>'Export SMIS A NU SE ANEXA!'!T34</f>
        <v>0</v>
      </c>
      <c r="J46" s="231">
        <f>'Export SMIS A NU SE ANEXA!'!Y34</f>
        <v>0</v>
      </c>
      <c r="K46" s="231">
        <f>'Export SMIS A NU SE ANEXA!'!Z34</f>
        <v>0</v>
      </c>
      <c r="L46" s="231">
        <f t="shared" si="2"/>
        <v>0</v>
      </c>
      <c r="M46" s="385">
        <f>'Export SMIS A NU SE ANEXA!'!G34</f>
        <v>0</v>
      </c>
    </row>
    <row r="47" spans="1:13" ht="21.6" customHeight="1" x14ac:dyDescent="0.25">
      <c r="A47" s="228">
        <v>34</v>
      </c>
      <c r="B47" s="229">
        <f>'Export SMIS A NU SE ANEXA!'!H35</f>
        <v>0</v>
      </c>
      <c r="C47" s="230">
        <f>'Export SMIS A NU SE ANEXA!'!J35</f>
        <v>0</v>
      </c>
      <c r="D47" s="231">
        <f t="shared" si="0"/>
        <v>0</v>
      </c>
      <c r="E47" s="231">
        <f>'Export SMIS A NU SE ANEXA!'!AK35</f>
        <v>0</v>
      </c>
      <c r="F47" s="231">
        <f>'Export SMIS A NU SE ANEXA!'!AN35</f>
        <v>0</v>
      </c>
      <c r="G47" s="231">
        <f>'Export SMIS A NU SE ANEXA!'!AE35</f>
        <v>0</v>
      </c>
      <c r="H47" s="231">
        <f t="shared" si="1"/>
        <v>0</v>
      </c>
      <c r="I47" s="231">
        <f>'Export SMIS A NU SE ANEXA!'!T35</f>
        <v>0</v>
      </c>
      <c r="J47" s="231">
        <f>'Export SMIS A NU SE ANEXA!'!Y35</f>
        <v>0</v>
      </c>
      <c r="K47" s="231">
        <f>'Export SMIS A NU SE ANEXA!'!Z35</f>
        <v>0</v>
      </c>
      <c r="L47" s="231">
        <f t="shared" si="2"/>
        <v>0</v>
      </c>
      <c r="M47" s="385">
        <f>'Export SMIS A NU SE ANEXA!'!G35</f>
        <v>0</v>
      </c>
    </row>
    <row r="48" spans="1:13" ht="21.6" customHeight="1" x14ac:dyDescent="0.25">
      <c r="A48" s="228">
        <v>35</v>
      </c>
      <c r="B48" s="229">
        <f>'Export SMIS A NU SE ANEXA!'!H36</f>
        <v>0</v>
      </c>
      <c r="C48" s="230">
        <f>'Export SMIS A NU SE ANEXA!'!J36</f>
        <v>0</v>
      </c>
      <c r="D48" s="231">
        <f t="shared" si="0"/>
        <v>0</v>
      </c>
      <c r="E48" s="231">
        <f>'Export SMIS A NU SE ANEXA!'!AK36</f>
        <v>0</v>
      </c>
      <c r="F48" s="231">
        <f>'Export SMIS A NU SE ANEXA!'!AN36</f>
        <v>0</v>
      </c>
      <c r="G48" s="231">
        <f>'Export SMIS A NU SE ANEXA!'!AE36</f>
        <v>0</v>
      </c>
      <c r="H48" s="231">
        <f t="shared" si="1"/>
        <v>0</v>
      </c>
      <c r="I48" s="231">
        <f>'Export SMIS A NU SE ANEXA!'!T36</f>
        <v>0</v>
      </c>
      <c r="J48" s="231">
        <f>'Export SMIS A NU SE ANEXA!'!Y36</f>
        <v>0</v>
      </c>
      <c r="K48" s="231">
        <f>'Export SMIS A NU SE ANEXA!'!Z36</f>
        <v>0</v>
      </c>
      <c r="L48" s="231">
        <f t="shared" si="2"/>
        <v>0</v>
      </c>
      <c r="M48" s="385">
        <f>'Export SMIS A NU SE ANEXA!'!G36</f>
        <v>0</v>
      </c>
    </row>
    <row r="49" spans="1:13" ht="21.6" customHeight="1" x14ac:dyDescent="0.25">
      <c r="A49" s="228">
        <v>36</v>
      </c>
      <c r="B49" s="229">
        <f>'Export SMIS A NU SE ANEXA!'!H37</f>
        <v>0</v>
      </c>
      <c r="C49" s="230">
        <f>'Export SMIS A NU SE ANEXA!'!J37</f>
        <v>0</v>
      </c>
      <c r="D49" s="231">
        <f t="shared" si="0"/>
        <v>0</v>
      </c>
      <c r="E49" s="231">
        <f>'Export SMIS A NU SE ANEXA!'!AK37</f>
        <v>0</v>
      </c>
      <c r="F49" s="231">
        <f>'Export SMIS A NU SE ANEXA!'!AN37</f>
        <v>0</v>
      </c>
      <c r="G49" s="231">
        <f>'Export SMIS A NU SE ANEXA!'!AE37</f>
        <v>0</v>
      </c>
      <c r="H49" s="231">
        <f t="shared" si="1"/>
        <v>0</v>
      </c>
      <c r="I49" s="231">
        <f>'Export SMIS A NU SE ANEXA!'!T37</f>
        <v>0</v>
      </c>
      <c r="J49" s="231">
        <f>'Export SMIS A NU SE ANEXA!'!Y37</f>
        <v>0</v>
      </c>
      <c r="K49" s="231">
        <f>'Export SMIS A NU SE ANEXA!'!Z37</f>
        <v>0</v>
      </c>
      <c r="L49" s="231">
        <f t="shared" si="2"/>
        <v>0</v>
      </c>
      <c r="M49" s="385">
        <f>'Export SMIS A NU SE ANEXA!'!G37</f>
        <v>0</v>
      </c>
    </row>
    <row r="50" spans="1:13" ht="21.6" customHeight="1" x14ac:dyDescent="0.25">
      <c r="A50" s="228">
        <v>37</v>
      </c>
      <c r="B50" s="229">
        <f>'Export SMIS A NU SE ANEXA!'!H38</f>
        <v>0</v>
      </c>
      <c r="C50" s="230">
        <f>'Export SMIS A NU SE ANEXA!'!J38</f>
        <v>0</v>
      </c>
      <c r="D50" s="231">
        <f t="shared" si="0"/>
        <v>0</v>
      </c>
      <c r="E50" s="231">
        <f>'Export SMIS A NU SE ANEXA!'!AK38</f>
        <v>0</v>
      </c>
      <c r="F50" s="231">
        <f>'Export SMIS A NU SE ANEXA!'!AN38</f>
        <v>0</v>
      </c>
      <c r="G50" s="231">
        <f>'Export SMIS A NU SE ANEXA!'!AE38</f>
        <v>0</v>
      </c>
      <c r="H50" s="231">
        <f t="shared" si="1"/>
        <v>0</v>
      </c>
      <c r="I50" s="231">
        <f>'Export SMIS A NU SE ANEXA!'!T38</f>
        <v>0</v>
      </c>
      <c r="J50" s="231">
        <f>'Export SMIS A NU SE ANEXA!'!Y38</f>
        <v>0</v>
      </c>
      <c r="K50" s="231">
        <f>'Export SMIS A NU SE ANEXA!'!Z38</f>
        <v>0</v>
      </c>
      <c r="L50" s="231">
        <f t="shared" si="2"/>
        <v>0</v>
      </c>
      <c r="M50" s="385">
        <f>'Export SMIS A NU SE ANEXA!'!G38</f>
        <v>0</v>
      </c>
    </row>
    <row r="51" spans="1:13" ht="21.6" customHeight="1" x14ac:dyDescent="0.25">
      <c r="A51" s="228">
        <v>38</v>
      </c>
      <c r="B51" s="229">
        <f>'Export SMIS A NU SE ANEXA!'!H39</f>
        <v>0</v>
      </c>
      <c r="C51" s="230">
        <f>'Export SMIS A NU SE ANEXA!'!J39</f>
        <v>0</v>
      </c>
      <c r="D51" s="231">
        <f t="shared" si="0"/>
        <v>0</v>
      </c>
      <c r="E51" s="231">
        <f>'Export SMIS A NU SE ANEXA!'!AK39</f>
        <v>0</v>
      </c>
      <c r="F51" s="231">
        <f>'Export SMIS A NU SE ANEXA!'!AN39</f>
        <v>0</v>
      </c>
      <c r="G51" s="231">
        <f>'Export SMIS A NU SE ANEXA!'!AE39</f>
        <v>0</v>
      </c>
      <c r="H51" s="231">
        <f t="shared" si="1"/>
        <v>0</v>
      </c>
      <c r="I51" s="231">
        <f>'Export SMIS A NU SE ANEXA!'!T39</f>
        <v>0</v>
      </c>
      <c r="J51" s="231">
        <f>'Export SMIS A NU SE ANEXA!'!Y39</f>
        <v>0</v>
      </c>
      <c r="K51" s="231">
        <f>'Export SMIS A NU SE ANEXA!'!Z39</f>
        <v>0</v>
      </c>
      <c r="L51" s="231">
        <f t="shared" si="2"/>
        <v>0</v>
      </c>
      <c r="M51" s="385">
        <f>'Export SMIS A NU SE ANEXA!'!G39</f>
        <v>0</v>
      </c>
    </row>
    <row r="52" spans="1:13" ht="21.6" customHeight="1" x14ac:dyDescent="0.25">
      <c r="A52" s="228">
        <v>39</v>
      </c>
      <c r="B52" s="229">
        <f>'Export SMIS A NU SE ANEXA!'!H40</f>
        <v>0</v>
      </c>
      <c r="C52" s="230">
        <f>'Export SMIS A NU SE ANEXA!'!J40</f>
        <v>0</v>
      </c>
      <c r="D52" s="231">
        <f t="shared" si="0"/>
        <v>0</v>
      </c>
      <c r="E52" s="231">
        <f>'Export SMIS A NU SE ANEXA!'!AK40</f>
        <v>0</v>
      </c>
      <c r="F52" s="231">
        <f>'Export SMIS A NU SE ANEXA!'!AN40</f>
        <v>0</v>
      </c>
      <c r="G52" s="231">
        <f>'Export SMIS A NU SE ANEXA!'!AE40</f>
        <v>0</v>
      </c>
      <c r="H52" s="231">
        <f t="shared" si="1"/>
        <v>0</v>
      </c>
      <c r="I52" s="231">
        <f>'Export SMIS A NU SE ANEXA!'!T40</f>
        <v>0</v>
      </c>
      <c r="J52" s="231">
        <f>'Export SMIS A NU SE ANEXA!'!Y40</f>
        <v>0</v>
      </c>
      <c r="K52" s="231">
        <f>'Export SMIS A NU SE ANEXA!'!Z40</f>
        <v>0</v>
      </c>
      <c r="L52" s="231">
        <f t="shared" si="2"/>
        <v>0</v>
      </c>
      <c r="M52" s="385">
        <f>'Export SMIS A NU SE ANEXA!'!G40</f>
        <v>0</v>
      </c>
    </row>
    <row r="53" spans="1:13" ht="21.6" customHeight="1" x14ac:dyDescent="0.25">
      <c r="A53" s="228">
        <v>40</v>
      </c>
      <c r="B53" s="229">
        <f>'Export SMIS A NU SE ANEXA!'!H41</f>
        <v>0</v>
      </c>
      <c r="C53" s="230">
        <f>'Export SMIS A NU SE ANEXA!'!J41</f>
        <v>0</v>
      </c>
      <c r="D53" s="231">
        <f t="shared" si="0"/>
        <v>0</v>
      </c>
      <c r="E53" s="231">
        <f>'Export SMIS A NU SE ANEXA!'!AK41</f>
        <v>0</v>
      </c>
      <c r="F53" s="231">
        <f>'Export SMIS A NU SE ANEXA!'!AN41</f>
        <v>0</v>
      </c>
      <c r="G53" s="231">
        <f>'Export SMIS A NU SE ANEXA!'!AE41</f>
        <v>0</v>
      </c>
      <c r="H53" s="231">
        <f t="shared" si="1"/>
        <v>0</v>
      </c>
      <c r="I53" s="231">
        <f>'Export SMIS A NU SE ANEXA!'!T41</f>
        <v>0</v>
      </c>
      <c r="J53" s="231">
        <f>'Export SMIS A NU SE ANEXA!'!Y41</f>
        <v>0</v>
      </c>
      <c r="K53" s="231">
        <f>'Export SMIS A NU SE ANEXA!'!Z41</f>
        <v>0</v>
      </c>
      <c r="L53" s="231">
        <f t="shared" si="2"/>
        <v>0</v>
      </c>
      <c r="M53" s="385">
        <f>'Export SMIS A NU SE ANEXA!'!G41</f>
        <v>0</v>
      </c>
    </row>
    <row r="54" spans="1:13" ht="21.6" customHeight="1" x14ac:dyDescent="0.25">
      <c r="A54" s="516" t="s">
        <v>0</v>
      </c>
      <c r="B54" s="517"/>
      <c r="C54" s="518"/>
      <c r="D54" s="90">
        <f>SUM(D14:D53)</f>
        <v>0</v>
      </c>
      <c r="E54" s="90">
        <f t="shared" ref="E54:L54" si="3">SUM(E14:E53)</f>
        <v>0</v>
      </c>
      <c r="F54" s="90">
        <f t="shared" si="3"/>
        <v>0</v>
      </c>
      <c r="G54" s="90">
        <f t="shared" si="3"/>
        <v>0</v>
      </c>
      <c r="H54" s="90">
        <f t="shared" si="3"/>
        <v>0</v>
      </c>
      <c r="I54" s="90">
        <f t="shared" si="3"/>
        <v>0</v>
      </c>
      <c r="J54" s="90">
        <f t="shared" si="3"/>
        <v>0</v>
      </c>
      <c r="K54" s="90">
        <f t="shared" si="3"/>
        <v>0</v>
      </c>
      <c r="L54" s="90">
        <f t="shared" si="3"/>
        <v>0</v>
      </c>
    </row>
    <row r="55" spans="1:13" ht="12" hidden="1" x14ac:dyDescent="0.25">
      <c r="D55" s="330" t="str">
        <f>IF(D54=Buget_cerere!F88,"OK","ERROR")</f>
        <v>OK</v>
      </c>
      <c r="E55" s="514" t="e">
        <f>IF(E54+F54=ROUND(Buget_cerere!D100,2),"OK","ERROR")</f>
        <v>#VALUE!</v>
      </c>
      <c r="F55" s="515" t="str">
        <f t="shared" ref="F55" si="4">IF(F54=F56,"OK","ERROR")</f>
        <v>OK</v>
      </c>
      <c r="G55" s="331" t="e">
        <f>IF(G54=ROUND(Buget_cerere!D96-Buget_cerere!D99,2),"OK","ERROR")</f>
        <v>#VALUE!</v>
      </c>
      <c r="H55" s="330" t="str">
        <f>IF(H54=Buget_cerere!E88+Buget_cerere!H88,"OK","ERROR")</f>
        <v>OK</v>
      </c>
      <c r="I55" s="330" t="str">
        <f>IF(I54=Buget_cerere!E88,"OK","ERROR")</f>
        <v>OK</v>
      </c>
      <c r="J55" s="330" t="str">
        <f>IF(J54=Buget_cerere!H88,"OK","ERROR")</f>
        <v>OK</v>
      </c>
      <c r="K55" s="330" t="str">
        <f>IF(K54=Buget_cerere!I88,"OK","ERROR")</f>
        <v>OK</v>
      </c>
      <c r="L55" s="330" t="str">
        <f>IF(L54=Buget_cerere!J88,"OK","ERROR")</f>
        <v>OK</v>
      </c>
    </row>
    <row r="56" spans="1:13" s="377" customFormat="1" ht="21.6" customHeight="1" x14ac:dyDescent="0.25">
      <c r="B56" s="378" t="s">
        <v>572</v>
      </c>
      <c r="C56" s="378"/>
      <c r="D56" s="379">
        <f>Buget_cerere!F88</f>
        <v>0</v>
      </c>
      <c r="E56" s="512" t="e">
        <f>Buget_cerere!D100</f>
        <v>#VALUE!</v>
      </c>
      <c r="F56" s="513"/>
      <c r="G56" s="379" t="e">
        <f>Buget_cerere!D96-Buget_cerere!D99</f>
        <v>#VALUE!</v>
      </c>
      <c r="H56" s="379">
        <f>Buget_cerere!E88+Buget_cerere!H88</f>
        <v>0</v>
      </c>
      <c r="I56" s="379">
        <f>Buget_cerere!E88</f>
        <v>0</v>
      </c>
      <c r="J56" s="379">
        <f>Buget_cerere!H88</f>
        <v>0</v>
      </c>
      <c r="K56" s="379">
        <f>Buget_cerere!I88</f>
        <v>0</v>
      </c>
      <c r="L56" s="379">
        <f>Buget_cerere!J88</f>
        <v>0</v>
      </c>
    </row>
    <row r="57" spans="1:13" s="377" customFormat="1" ht="21.6" customHeight="1" x14ac:dyDescent="0.25">
      <c r="B57" s="378" t="s">
        <v>573</v>
      </c>
      <c r="C57" s="378"/>
      <c r="D57" s="379">
        <f>D54-D56</f>
        <v>0</v>
      </c>
      <c r="E57" s="512" t="e">
        <f>E54+F54-E56</f>
        <v>#VALUE!</v>
      </c>
      <c r="F57" s="513"/>
      <c r="G57" s="379" t="e">
        <f>G54-G56</f>
        <v>#VALUE!</v>
      </c>
      <c r="H57" s="379">
        <f t="shared" ref="H57:L57" si="5">H54-H56</f>
        <v>0</v>
      </c>
      <c r="I57" s="379">
        <f t="shared" si="5"/>
        <v>0</v>
      </c>
      <c r="J57" s="379">
        <f t="shared" si="5"/>
        <v>0</v>
      </c>
      <c r="K57" s="379">
        <f t="shared" si="5"/>
        <v>0</v>
      </c>
      <c r="L57" s="379">
        <f t="shared" si="5"/>
        <v>0</v>
      </c>
    </row>
    <row r="58" spans="1:13" ht="21.6" customHeight="1" x14ac:dyDescent="0.25">
      <c r="D58" s="232"/>
      <c r="E58" s="232"/>
      <c r="F58" s="232"/>
      <c r="G58" s="232"/>
      <c r="H58" s="232"/>
      <c r="I58" s="232"/>
      <c r="J58" s="232"/>
      <c r="K58" s="232"/>
      <c r="L58" s="232"/>
    </row>
    <row r="59" spans="1:13" ht="21.6" customHeight="1" x14ac:dyDescent="0.25">
      <c r="D59" s="232"/>
    </row>
    <row r="60" spans="1:13" ht="21.6" customHeight="1" x14ac:dyDescent="0.25">
      <c r="D60" s="232"/>
    </row>
    <row r="61" spans="1:13" ht="21.6" customHeight="1" x14ac:dyDescent="0.25">
      <c r="D61" s="232"/>
    </row>
    <row r="62" spans="1:13" ht="21.6" customHeight="1" x14ac:dyDescent="0.25">
      <c r="D62" s="233"/>
      <c r="E62" s="232"/>
    </row>
  </sheetData>
  <sheetProtection formatColumns="0"/>
  <mergeCells count="19">
    <mergeCell ref="E57:F57"/>
    <mergeCell ref="E55:F55"/>
    <mergeCell ref="E56:F56"/>
    <mergeCell ref="A54:C54"/>
    <mergeCell ref="A11:A12"/>
    <mergeCell ref="B3:L3"/>
    <mergeCell ref="B2:L2"/>
    <mergeCell ref="B4:L4"/>
    <mergeCell ref="B5:L5"/>
    <mergeCell ref="L11:L12"/>
    <mergeCell ref="B11:B12"/>
    <mergeCell ref="C11:C12"/>
    <mergeCell ref="D11:G11"/>
    <mergeCell ref="H11:J11"/>
    <mergeCell ref="K11:K12"/>
    <mergeCell ref="B6:L6"/>
    <mergeCell ref="B7:L7"/>
    <mergeCell ref="C9:D9"/>
    <mergeCell ref="C8:L8"/>
  </mergeCells>
  <conditionalFormatting sqref="D55:E55 G55:L55">
    <cfRule type="cellIs" dxfId="0" priority="1" operator="equal">
      <formula>"error"</formula>
    </cfRule>
  </conditionalFormatting>
  <pageMargins left="0.2" right="0.2" top="0.5" bottom="0"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10</vt:i4>
      </vt:variant>
      <vt:variant>
        <vt:lpstr>Zone denumite</vt:lpstr>
      </vt:variant>
      <vt:variant>
        <vt:i4>4</vt:i4>
      </vt:variant>
    </vt:vector>
  </HeadingPairs>
  <TitlesOfParts>
    <vt:vector size="14" baseType="lpstr">
      <vt:lpstr>Instructiuni</vt:lpstr>
      <vt:lpstr>Matrice Corelare Buget cu Deviz</vt:lpstr>
      <vt:lpstr>Buget_cerere</vt:lpstr>
      <vt:lpstr>Foaie1</vt:lpstr>
      <vt:lpstr>Buget Categorii Cheltuieli</vt:lpstr>
      <vt:lpstr>Funding Gap</vt:lpstr>
      <vt:lpstr>Amortizare</vt:lpstr>
      <vt:lpstr>Export SMIS A NU SE ANEXA!</vt:lpstr>
      <vt:lpstr>Buget Sintetic</vt:lpstr>
      <vt:lpstr>Foaie2</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Lucia Brabete</cp:lastModifiedBy>
  <cp:lastPrinted>2024-03-22T07:18:08Z</cp:lastPrinted>
  <dcterms:created xsi:type="dcterms:W3CDTF">2015-08-05T10:46:20Z</dcterms:created>
  <dcterms:modified xsi:type="dcterms:W3CDTF">2024-03-25T12:23:55Z</dcterms:modified>
</cp:coreProperties>
</file>